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min\Disk Google\PRACE\SUDOP Praha (51)\Změna 25kV Ustecko a Melnicko\_připomínky 12-2021\"/>
    </mc:Choice>
  </mc:AlternateContent>
  <xr:revisionPtr revIDLastSave="0" documentId="13_ncr:1_{D9D84244-FDCC-403E-9E94-06483C7612AD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Summary" sheetId="1" r:id="rId1"/>
    <sheet name="BP" sheetId="7" r:id="rId2"/>
    <sheet name="S1" sheetId="4" r:id="rId3"/>
    <sheet name="S2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E22" i="1"/>
  <c r="O306" i="8" l="1"/>
  <c r="O305" i="8"/>
  <c r="O304" i="8"/>
  <c r="O303" i="8"/>
  <c r="O302" i="8"/>
  <c r="O301" i="8"/>
  <c r="O300" i="8"/>
  <c r="O299" i="8"/>
  <c r="O298" i="8"/>
  <c r="O297" i="8"/>
  <c r="O296" i="8"/>
  <c r="O295" i="8"/>
  <c r="O294" i="8"/>
  <c r="O293" i="8"/>
  <c r="O292" i="8"/>
  <c r="O291" i="8"/>
  <c r="O290" i="8"/>
  <c r="O289" i="8"/>
  <c r="O288" i="8"/>
  <c r="O284" i="8"/>
  <c r="O283" i="8"/>
  <c r="O282" i="8"/>
  <c r="O281" i="8"/>
  <c r="O280" i="8"/>
  <c r="O279" i="8"/>
  <c r="O278" i="8"/>
  <c r="O277" i="8"/>
  <c r="O276" i="8"/>
  <c r="O275" i="8"/>
  <c r="O274" i="8"/>
  <c r="O273" i="8"/>
  <c r="O272" i="8"/>
  <c r="O271" i="8"/>
  <c r="O270" i="8"/>
  <c r="O269" i="8"/>
  <c r="O268" i="8"/>
  <c r="O267" i="8"/>
  <c r="O266" i="8"/>
  <c r="K21" i="4" l="1"/>
  <c r="H21" i="4"/>
  <c r="K20" i="4"/>
  <c r="H20" i="4"/>
  <c r="K19" i="4"/>
  <c r="H19" i="4"/>
  <c r="K18" i="4"/>
  <c r="H18" i="4"/>
  <c r="K17" i="4"/>
  <c r="H17" i="4"/>
  <c r="K16" i="4"/>
  <c r="H16" i="4"/>
  <c r="K15" i="4"/>
  <c r="H15" i="4"/>
  <c r="K14" i="4"/>
  <c r="H14" i="4"/>
  <c r="K13" i="4"/>
  <c r="H13" i="4"/>
  <c r="K12" i="4"/>
  <c r="H12" i="4"/>
  <c r="K11" i="4"/>
  <c r="H11" i="4"/>
  <c r="K10" i="4"/>
  <c r="H10" i="4"/>
  <c r="K9" i="4"/>
  <c r="H9" i="4"/>
  <c r="K8" i="4"/>
  <c r="H8" i="4"/>
  <c r="K7" i="4"/>
  <c r="H7" i="4"/>
  <c r="K6" i="4"/>
  <c r="H6" i="4"/>
  <c r="K5" i="4"/>
  <c r="H5" i="4"/>
  <c r="K4" i="4"/>
  <c r="H4" i="4"/>
  <c r="K3" i="4"/>
  <c r="H3" i="4"/>
  <c r="H4" i="8"/>
  <c r="K4" i="8"/>
  <c r="H5" i="8"/>
  <c r="K5" i="8"/>
  <c r="H6" i="8"/>
  <c r="K6" i="8"/>
  <c r="H7" i="8"/>
  <c r="K7" i="8"/>
  <c r="H8" i="8"/>
  <c r="K8" i="8"/>
  <c r="H9" i="8"/>
  <c r="K9" i="8"/>
  <c r="H10" i="8"/>
  <c r="K10" i="8"/>
  <c r="H11" i="8"/>
  <c r="K11" i="8"/>
  <c r="H12" i="8"/>
  <c r="K12" i="8"/>
  <c r="H13" i="8"/>
  <c r="K13" i="8"/>
  <c r="H14" i="8"/>
  <c r="K14" i="8"/>
  <c r="H15" i="8"/>
  <c r="K15" i="8"/>
  <c r="H16" i="8"/>
  <c r="K16" i="8"/>
  <c r="H17" i="8"/>
  <c r="K17" i="8"/>
  <c r="H18" i="8"/>
  <c r="K18" i="8"/>
  <c r="H19" i="8"/>
  <c r="K19" i="8"/>
  <c r="H20" i="8"/>
  <c r="K20" i="8"/>
  <c r="H21" i="8"/>
  <c r="K21" i="8"/>
  <c r="O306" i="4"/>
  <c r="O305" i="4"/>
  <c r="O304" i="4"/>
  <c r="O303" i="4"/>
  <c r="O302" i="4"/>
  <c r="O301" i="4"/>
  <c r="O300" i="4"/>
  <c r="O299" i="4"/>
  <c r="O298" i="4"/>
  <c r="O297" i="4"/>
  <c r="O296" i="4"/>
  <c r="O295" i="4"/>
  <c r="O294" i="4"/>
  <c r="O293" i="4"/>
  <c r="O292" i="4"/>
  <c r="O291" i="4"/>
  <c r="O290" i="4"/>
  <c r="O289" i="4"/>
  <c r="O288" i="4"/>
  <c r="O284" i="4"/>
  <c r="O283" i="4"/>
  <c r="O282" i="4"/>
  <c r="O281" i="4"/>
  <c r="O280" i="4"/>
  <c r="O279" i="4"/>
  <c r="O278" i="4"/>
  <c r="O277" i="4"/>
  <c r="O276" i="4"/>
  <c r="O275" i="4"/>
  <c r="O274" i="4"/>
  <c r="O273" i="4"/>
  <c r="O272" i="4"/>
  <c r="O271" i="4"/>
  <c r="O270" i="4"/>
  <c r="O269" i="4"/>
  <c r="O268" i="4"/>
  <c r="O267" i="4"/>
  <c r="O266" i="4"/>
  <c r="K3" i="8"/>
  <c r="H3" i="8"/>
  <c r="O262" i="8" l="1"/>
  <c r="G21" i="8" s="1"/>
  <c r="O261" i="8"/>
  <c r="G20" i="8" s="1"/>
  <c r="O260" i="8"/>
  <c r="G19" i="8" s="1"/>
  <c r="O259" i="8"/>
  <c r="G18" i="8" s="1"/>
  <c r="O258" i="8"/>
  <c r="G17" i="8" s="1"/>
  <c r="O257" i="8"/>
  <c r="G16" i="8" s="1"/>
  <c r="O256" i="8"/>
  <c r="G15" i="8" s="1"/>
  <c r="O255" i="8"/>
  <c r="G14" i="8" s="1"/>
  <c r="O254" i="8"/>
  <c r="G13" i="8" s="1"/>
  <c r="O253" i="8"/>
  <c r="G12" i="8" s="1"/>
  <c r="O252" i="8"/>
  <c r="G11" i="8" s="1"/>
  <c r="O251" i="8"/>
  <c r="G10" i="8" s="1"/>
  <c r="O250" i="8"/>
  <c r="G9" i="8" s="1"/>
  <c r="O249" i="8"/>
  <c r="G8" i="8" s="1"/>
  <c r="O248" i="8"/>
  <c r="G7" i="8" s="1"/>
  <c r="O247" i="8"/>
  <c r="G6" i="8" s="1"/>
  <c r="O246" i="8"/>
  <c r="G5" i="8" s="1"/>
  <c r="O245" i="8"/>
  <c r="G4" i="8" s="1"/>
  <c r="O244" i="8"/>
  <c r="G3" i="8" s="1"/>
  <c r="O240" i="8"/>
  <c r="E21" i="8" s="1"/>
  <c r="O239" i="8"/>
  <c r="E20" i="8" s="1"/>
  <c r="O238" i="8"/>
  <c r="E19" i="8" s="1"/>
  <c r="O237" i="8"/>
  <c r="E18" i="8" s="1"/>
  <c r="O236" i="8"/>
  <c r="E17" i="8" s="1"/>
  <c r="O235" i="8"/>
  <c r="E16" i="8" s="1"/>
  <c r="O234" i="8"/>
  <c r="E15" i="8" s="1"/>
  <c r="O233" i="8"/>
  <c r="E14" i="8" s="1"/>
  <c r="O232" i="8"/>
  <c r="E13" i="8" s="1"/>
  <c r="O231" i="8"/>
  <c r="E12" i="8" s="1"/>
  <c r="O230" i="8"/>
  <c r="E11" i="8" s="1"/>
  <c r="O229" i="8"/>
  <c r="E10" i="8" s="1"/>
  <c r="O228" i="8"/>
  <c r="E9" i="8" s="1"/>
  <c r="O227" i="8"/>
  <c r="E8" i="8" s="1"/>
  <c r="O226" i="8"/>
  <c r="E7" i="8" s="1"/>
  <c r="O225" i="8"/>
  <c r="E6" i="8" s="1"/>
  <c r="O224" i="8"/>
  <c r="E5" i="8" s="1"/>
  <c r="O223" i="8"/>
  <c r="E4" i="8" s="1"/>
  <c r="O222" i="8"/>
  <c r="E3" i="8" s="1"/>
  <c r="O218" i="8"/>
  <c r="O217" i="8"/>
  <c r="O216" i="8"/>
  <c r="O215" i="8"/>
  <c r="O214" i="8"/>
  <c r="O213" i="8"/>
  <c r="O212" i="8"/>
  <c r="O211" i="8"/>
  <c r="O210" i="8"/>
  <c r="O209" i="8"/>
  <c r="O208" i="8"/>
  <c r="O207" i="8"/>
  <c r="O206" i="8"/>
  <c r="O205" i="8"/>
  <c r="O204" i="8"/>
  <c r="O203" i="8"/>
  <c r="O202" i="8"/>
  <c r="O201" i="8"/>
  <c r="O200" i="8"/>
  <c r="O196" i="8"/>
  <c r="F21" i="8" s="1"/>
  <c r="O195" i="8"/>
  <c r="F20" i="8" s="1"/>
  <c r="O194" i="8"/>
  <c r="F19" i="8" s="1"/>
  <c r="O193" i="8"/>
  <c r="F18" i="8" s="1"/>
  <c r="O192" i="8"/>
  <c r="F17" i="8" s="1"/>
  <c r="O191" i="8"/>
  <c r="F16" i="8" s="1"/>
  <c r="O190" i="8"/>
  <c r="F15" i="8" s="1"/>
  <c r="O189" i="8"/>
  <c r="F14" i="8" s="1"/>
  <c r="O188" i="8"/>
  <c r="F13" i="8" s="1"/>
  <c r="O187" i="8"/>
  <c r="F12" i="8" s="1"/>
  <c r="O186" i="8"/>
  <c r="F11" i="8" s="1"/>
  <c r="O185" i="8"/>
  <c r="F10" i="8" s="1"/>
  <c r="O184" i="8"/>
  <c r="F9" i="8" s="1"/>
  <c r="O183" i="8"/>
  <c r="F8" i="8" s="1"/>
  <c r="O182" i="8"/>
  <c r="F7" i="8" s="1"/>
  <c r="O181" i="8"/>
  <c r="F6" i="8" s="1"/>
  <c r="O180" i="8"/>
  <c r="F5" i="8" s="1"/>
  <c r="O179" i="8"/>
  <c r="F4" i="8" s="1"/>
  <c r="O178" i="8"/>
  <c r="F3" i="8" s="1"/>
  <c r="O174" i="8"/>
  <c r="D21" i="8" s="1"/>
  <c r="O173" i="8"/>
  <c r="D20" i="8" s="1"/>
  <c r="O172" i="8"/>
  <c r="D19" i="8" s="1"/>
  <c r="O171" i="8"/>
  <c r="D18" i="8" s="1"/>
  <c r="O170" i="8"/>
  <c r="D17" i="8" s="1"/>
  <c r="O169" i="8"/>
  <c r="D16" i="8" s="1"/>
  <c r="O168" i="8"/>
  <c r="D15" i="8" s="1"/>
  <c r="O167" i="8"/>
  <c r="D14" i="8" s="1"/>
  <c r="O166" i="8"/>
  <c r="D13" i="8" s="1"/>
  <c r="O165" i="8"/>
  <c r="D12" i="8" s="1"/>
  <c r="O164" i="8"/>
  <c r="D11" i="8" s="1"/>
  <c r="O163" i="8"/>
  <c r="D10" i="8" s="1"/>
  <c r="O162" i="8"/>
  <c r="D9" i="8" s="1"/>
  <c r="O161" i="8"/>
  <c r="D8" i="8" s="1"/>
  <c r="O160" i="8"/>
  <c r="D7" i="8" s="1"/>
  <c r="O159" i="8"/>
  <c r="D6" i="8" s="1"/>
  <c r="O158" i="8"/>
  <c r="D5" i="8" s="1"/>
  <c r="O157" i="8"/>
  <c r="D4" i="8" s="1"/>
  <c r="O156" i="8"/>
  <c r="D3" i="8" s="1"/>
  <c r="O152" i="8"/>
  <c r="O151" i="8"/>
  <c r="O150" i="8"/>
  <c r="O149" i="8"/>
  <c r="O148" i="8"/>
  <c r="O147" i="8"/>
  <c r="O146" i="8"/>
  <c r="O145" i="8"/>
  <c r="O144" i="8"/>
  <c r="O143" i="8"/>
  <c r="O142" i="8"/>
  <c r="O141" i="8"/>
  <c r="O140" i="8"/>
  <c r="O139" i="8"/>
  <c r="O138" i="8"/>
  <c r="O137" i="8"/>
  <c r="O136" i="8"/>
  <c r="O135" i="8"/>
  <c r="O134" i="8"/>
  <c r="O130" i="8"/>
  <c r="I21" i="8" s="1"/>
  <c r="O129" i="8"/>
  <c r="I20" i="8" s="1"/>
  <c r="O128" i="8"/>
  <c r="I19" i="8" s="1"/>
  <c r="O127" i="8"/>
  <c r="I18" i="8" s="1"/>
  <c r="O126" i="8"/>
  <c r="I17" i="8" s="1"/>
  <c r="O125" i="8"/>
  <c r="I16" i="8" s="1"/>
  <c r="C39" i="8" s="1"/>
  <c r="O124" i="8"/>
  <c r="I15" i="8" s="1"/>
  <c r="O123" i="8"/>
  <c r="I14" i="8" s="1"/>
  <c r="O122" i="8"/>
  <c r="I13" i="8" s="1"/>
  <c r="O121" i="8"/>
  <c r="I12" i="8" s="1"/>
  <c r="O120" i="8"/>
  <c r="I11" i="8" s="1"/>
  <c r="O119" i="8"/>
  <c r="I10" i="8" s="1"/>
  <c r="O118" i="8"/>
  <c r="I9" i="8" s="1"/>
  <c r="O117" i="8"/>
  <c r="I8" i="8" s="1"/>
  <c r="O116" i="8"/>
  <c r="I7" i="8" s="1"/>
  <c r="O115" i="8"/>
  <c r="I6" i="8" s="1"/>
  <c r="O114" i="8"/>
  <c r="I5" i="8" s="1"/>
  <c r="O113" i="8"/>
  <c r="I4" i="8" s="1"/>
  <c r="O112" i="8"/>
  <c r="I3" i="8" s="1"/>
  <c r="O108" i="8"/>
  <c r="J21" i="8" s="1"/>
  <c r="O107" i="8"/>
  <c r="J20" i="8" s="1"/>
  <c r="O106" i="8"/>
  <c r="J19" i="8" s="1"/>
  <c r="O105" i="8"/>
  <c r="J18" i="8" s="1"/>
  <c r="O104" i="8"/>
  <c r="J17" i="8" s="1"/>
  <c r="O103" i="8"/>
  <c r="J16" i="8" s="1"/>
  <c r="J39" i="8" s="1"/>
  <c r="O102" i="8"/>
  <c r="J15" i="8" s="1"/>
  <c r="O101" i="8"/>
  <c r="J14" i="8" s="1"/>
  <c r="O100" i="8"/>
  <c r="J13" i="8" s="1"/>
  <c r="O99" i="8"/>
  <c r="J12" i="8" s="1"/>
  <c r="O98" i="8"/>
  <c r="J11" i="8" s="1"/>
  <c r="O97" i="8"/>
  <c r="J10" i="8" s="1"/>
  <c r="O96" i="8"/>
  <c r="J9" i="8" s="1"/>
  <c r="O95" i="8"/>
  <c r="J8" i="8" s="1"/>
  <c r="O94" i="8"/>
  <c r="J7" i="8" s="1"/>
  <c r="O93" i="8"/>
  <c r="J6" i="8" s="1"/>
  <c r="O92" i="8"/>
  <c r="J5" i="8" s="1"/>
  <c r="O91" i="8"/>
  <c r="J4" i="8" s="1"/>
  <c r="O90" i="8"/>
  <c r="J3" i="8" s="1"/>
  <c r="O86" i="8"/>
  <c r="O85" i="8"/>
  <c r="O84" i="8"/>
  <c r="O83" i="8"/>
  <c r="O82" i="8"/>
  <c r="O81" i="8"/>
  <c r="O80" i="8"/>
  <c r="O79" i="8"/>
  <c r="O78" i="8"/>
  <c r="O77" i="8"/>
  <c r="O76" i="8"/>
  <c r="O75" i="8"/>
  <c r="O74" i="8"/>
  <c r="O73" i="8"/>
  <c r="O72" i="8"/>
  <c r="O71" i="8"/>
  <c r="O70" i="8"/>
  <c r="O69" i="8"/>
  <c r="O68" i="8"/>
  <c r="C3" i="8" s="1"/>
  <c r="K21" i="7"/>
  <c r="H21" i="7"/>
  <c r="K20" i="7"/>
  <c r="H20" i="7"/>
  <c r="K19" i="7"/>
  <c r="H19" i="7"/>
  <c r="K18" i="7"/>
  <c r="H18" i="7"/>
  <c r="K17" i="7"/>
  <c r="H17" i="7"/>
  <c r="K16" i="7"/>
  <c r="H16" i="7"/>
  <c r="K15" i="7"/>
  <c r="H15" i="7"/>
  <c r="K14" i="7"/>
  <c r="H14" i="7"/>
  <c r="K13" i="7"/>
  <c r="H13" i="7"/>
  <c r="K12" i="7"/>
  <c r="H12" i="7"/>
  <c r="K11" i="7"/>
  <c r="H11" i="7"/>
  <c r="K10" i="7"/>
  <c r="H10" i="7"/>
  <c r="K9" i="7"/>
  <c r="H9" i="7"/>
  <c r="K8" i="7"/>
  <c r="H8" i="7"/>
  <c r="K7" i="7"/>
  <c r="H7" i="7"/>
  <c r="K6" i="7"/>
  <c r="H6" i="7"/>
  <c r="K5" i="7"/>
  <c r="H5" i="7"/>
  <c r="K4" i="7"/>
  <c r="H4" i="7"/>
  <c r="K3" i="7"/>
  <c r="H3" i="7"/>
  <c r="H39" i="8" l="1"/>
  <c r="G39" i="8"/>
  <c r="F39" i="8"/>
  <c r="I39" i="8"/>
  <c r="C6" i="8"/>
  <c r="Q29" i="8"/>
  <c r="C14" i="8"/>
  <c r="Q37" i="8"/>
  <c r="C8" i="8"/>
  <c r="Q31" i="8"/>
  <c r="C16" i="8"/>
  <c r="Q39" i="8"/>
  <c r="C9" i="8"/>
  <c r="Q32" i="8"/>
  <c r="C17" i="8"/>
  <c r="Q40" i="8"/>
  <c r="C18" i="8"/>
  <c r="Q41" i="8"/>
  <c r="C11" i="8"/>
  <c r="Q34" i="8"/>
  <c r="C19" i="8"/>
  <c r="Q42" i="8"/>
  <c r="Q38" i="8"/>
  <c r="C15" i="8"/>
  <c r="C10" i="8"/>
  <c r="Q33" i="8"/>
  <c r="Q27" i="8"/>
  <c r="C4" i="8"/>
  <c r="Q35" i="8"/>
  <c r="C12" i="8"/>
  <c r="Q43" i="8"/>
  <c r="C20" i="8"/>
  <c r="C7" i="8"/>
  <c r="Q30" i="8"/>
  <c r="Q28" i="8"/>
  <c r="C5" i="8"/>
  <c r="Q36" i="8"/>
  <c r="C13" i="8"/>
  <c r="Q44" i="8"/>
  <c r="C21" i="8"/>
  <c r="Q26" i="8"/>
  <c r="O262" i="4"/>
  <c r="G21" i="4" s="1"/>
  <c r="O261" i="4"/>
  <c r="G20" i="4" s="1"/>
  <c r="O260" i="4"/>
  <c r="G19" i="4" s="1"/>
  <c r="O259" i="4"/>
  <c r="G18" i="4" s="1"/>
  <c r="O258" i="4"/>
  <c r="G17" i="4" s="1"/>
  <c r="O257" i="4"/>
  <c r="G16" i="4" s="1"/>
  <c r="O256" i="4"/>
  <c r="G15" i="4" s="1"/>
  <c r="O255" i="4"/>
  <c r="G14" i="4" s="1"/>
  <c r="O254" i="4"/>
  <c r="G13" i="4" s="1"/>
  <c r="O253" i="4"/>
  <c r="G12" i="4" s="1"/>
  <c r="O252" i="4"/>
  <c r="G11" i="4" s="1"/>
  <c r="O251" i="4"/>
  <c r="G10" i="4" s="1"/>
  <c r="O250" i="4"/>
  <c r="G9" i="4" s="1"/>
  <c r="O249" i="4"/>
  <c r="G8" i="4" s="1"/>
  <c r="O248" i="4"/>
  <c r="G7" i="4" s="1"/>
  <c r="O247" i="4"/>
  <c r="G6" i="4" s="1"/>
  <c r="O246" i="4"/>
  <c r="G5" i="4" s="1"/>
  <c r="O245" i="4"/>
  <c r="G4" i="4" s="1"/>
  <c r="O244" i="4"/>
  <c r="G3" i="4" s="1"/>
  <c r="O240" i="4"/>
  <c r="E21" i="4" s="1"/>
  <c r="O239" i="4"/>
  <c r="E20" i="4" s="1"/>
  <c r="O238" i="4"/>
  <c r="E19" i="4" s="1"/>
  <c r="O237" i="4"/>
  <c r="E18" i="4" s="1"/>
  <c r="O236" i="4"/>
  <c r="E17" i="4" s="1"/>
  <c r="O235" i="4"/>
  <c r="E16" i="4" s="1"/>
  <c r="O234" i="4"/>
  <c r="E15" i="4" s="1"/>
  <c r="O233" i="4"/>
  <c r="E14" i="4" s="1"/>
  <c r="O232" i="4"/>
  <c r="E13" i="4" s="1"/>
  <c r="O231" i="4"/>
  <c r="E12" i="4" s="1"/>
  <c r="O230" i="4"/>
  <c r="E11" i="4" s="1"/>
  <c r="O229" i="4"/>
  <c r="E10" i="4" s="1"/>
  <c r="O228" i="4"/>
  <c r="E9" i="4" s="1"/>
  <c r="O227" i="4"/>
  <c r="E8" i="4" s="1"/>
  <c r="O226" i="4"/>
  <c r="E7" i="4" s="1"/>
  <c r="O225" i="4"/>
  <c r="E6" i="4" s="1"/>
  <c r="O224" i="4"/>
  <c r="E5" i="4" s="1"/>
  <c r="O223" i="4"/>
  <c r="E4" i="4" s="1"/>
  <c r="O222" i="4"/>
  <c r="E3" i="4" s="1"/>
  <c r="O218" i="4"/>
  <c r="O217" i="4"/>
  <c r="O216" i="4"/>
  <c r="O215" i="4"/>
  <c r="O214" i="4"/>
  <c r="O213" i="4"/>
  <c r="O212" i="4"/>
  <c r="O211" i="4"/>
  <c r="O210" i="4"/>
  <c r="O209" i="4"/>
  <c r="O208" i="4"/>
  <c r="O207" i="4"/>
  <c r="O206" i="4"/>
  <c r="O205" i="4"/>
  <c r="O204" i="4"/>
  <c r="O203" i="4"/>
  <c r="O202" i="4"/>
  <c r="O201" i="4"/>
  <c r="O200" i="4"/>
  <c r="O196" i="4"/>
  <c r="F21" i="4" s="1"/>
  <c r="O195" i="4"/>
  <c r="F20" i="4" s="1"/>
  <c r="O194" i="4"/>
  <c r="F19" i="4" s="1"/>
  <c r="O193" i="4"/>
  <c r="F18" i="4" s="1"/>
  <c r="O192" i="4"/>
  <c r="F17" i="4" s="1"/>
  <c r="O191" i="4"/>
  <c r="F16" i="4" s="1"/>
  <c r="O190" i="4"/>
  <c r="F15" i="4" s="1"/>
  <c r="O189" i="4"/>
  <c r="F14" i="4" s="1"/>
  <c r="O188" i="4"/>
  <c r="F13" i="4" s="1"/>
  <c r="O187" i="4"/>
  <c r="F12" i="4" s="1"/>
  <c r="O186" i="4"/>
  <c r="F11" i="4" s="1"/>
  <c r="O185" i="4"/>
  <c r="F10" i="4" s="1"/>
  <c r="O184" i="4"/>
  <c r="F9" i="4" s="1"/>
  <c r="O183" i="4"/>
  <c r="F8" i="4" s="1"/>
  <c r="O182" i="4"/>
  <c r="F7" i="4" s="1"/>
  <c r="O181" i="4"/>
  <c r="F6" i="4" s="1"/>
  <c r="O180" i="4"/>
  <c r="F5" i="4" s="1"/>
  <c r="O179" i="4"/>
  <c r="F4" i="4" s="1"/>
  <c r="O178" i="4"/>
  <c r="F3" i="4" s="1"/>
  <c r="O174" i="4"/>
  <c r="D21" i="4" s="1"/>
  <c r="O173" i="4"/>
  <c r="D20" i="4" s="1"/>
  <c r="O172" i="4"/>
  <c r="D19" i="4" s="1"/>
  <c r="O171" i="4"/>
  <c r="D18" i="4" s="1"/>
  <c r="O170" i="4"/>
  <c r="D17" i="4" s="1"/>
  <c r="O169" i="4"/>
  <c r="D16" i="4" s="1"/>
  <c r="O168" i="4"/>
  <c r="D15" i="4" s="1"/>
  <c r="O167" i="4"/>
  <c r="D14" i="4" s="1"/>
  <c r="O166" i="4"/>
  <c r="D13" i="4" s="1"/>
  <c r="O165" i="4"/>
  <c r="D12" i="4" s="1"/>
  <c r="O164" i="4"/>
  <c r="D11" i="4" s="1"/>
  <c r="O163" i="4"/>
  <c r="D10" i="4" s="1"/>
  <c r="O162" i="4"/>
  <c r="D9" i="4" s="1"/>
  <c r="O161" i="4"/>
  <c r="D8" i="4" s="1"/>
  <c r="O160" i="4"/>
  <c r="D7" i="4" s="1"/>
  <c r="O159" i="4"/>
  <c r="D6" i="4" s="1"/>
  <c r="O158" i="4"/>
  <c r="D5" i="4" s="1"/>
  <c r="O157" i="4"/>
  <c r="D4" i="4" s="1"/>
  <c r="O156" i="4"/>
  <c r="D3" i="4" s="1"/>
  <c r="O152" i="4"/>
  <c r="O151" i="4"/>
  <c r="O150" i="4"/>
  <c r="O149" i="4"/>
  <c r="O148" i="4"/>
  <c r="O147" i="4"/>
  <c r="O146" i="4"/>
  <c r="O145" i="4"/>
  <c r="O144" i="4"/>
  <c r="O143" i="4"/>
  <c r="O142" i="4"/>
  <c r="O141" i="4"/>
  <c r="O140" i="4"/>
  <c r="O139" i="4"/>
  <c r="O138" i="4"/>
  <c r="O137" i="4"/>
  <c r="O136" i="4"/>
  <c r="O135" i="4"/>
  <c r="O134" i="4"/>
  <c r="O130" i="4"/>
  <c r="I21" i="4" s="1"/>
  <c r="O129" i="4"/>
  <c r="I20" i="4" s="1"/>
  <c r="O128" i="4"/>
  <c r="I19" i="4" s="1"/>
  <c r="O127" i="4"/>
  <c r="I18" i="4" s="1"/>
  <c r="O126" i="4"/>
  <c r="I17" i="4" s="1"/>
  <c r="O125" i="4"/>
  <c r="I16" i="4" s="1"/>
  <c r="O124" i="4"/>
  <c r="I15" i="4" s="1"/>
  <c r="O123" i="4"/>
  <c r="I14" i="4" s="1"/>
  <c r="O122" i="4"/>
  <c r="I13" i="4" s="1"/>
  <c r="O121" i="4"/>
  <c r="I12" i="4" s="1"/>
  <c r="O120" i="4"/>
  <c r="I11" i="4" s="1"/>
  <c r="O119" i="4"/>
  <c r="I10" i="4" s="1"/>
  <c r="O118" i="4"/>
  <c r="I9" i="4" s="1"/>
  <c r="O117" i="4"/>
  <c r="I8" i="4" s="1"/>
  <c r="O116" i="4"/>
  <c r="I7" i="4" s="1"/>
  <c r="O115" i="4"/>
  <c r="I6" i="4" s="1"/>
  <c r="O114" i="4"/>
  <c r="I5" i="4" s="1"/>
  <c r="O113" i="4"/>
  <c r="I4" i="4" s="1"/>
  <c r="O112" i="4"/>
  <c r="I3" i="4" s="1"/>
  <c r="O108" i="4"/>
  <c r="J21" i="4" s="1"/>
  <c r="O107" i="4"/>
  <c r="J20" i="4" s="1"/>
  <c r="O106" i="4"/>
  <c r="J19" i="4" s="1"/>
  <c r="O105" i="4"/>
  <c r="J18" i="4" s="1"/>
  <c r="O104" i="4"/>
  <c r="J17" i="4" s="1"/>
  <c r="O103" i="4"/>
  <c r="J16" i="4" s="1"/>
  <c r="O102" i="4"/>
  <c r="J15" i="4" s="1"/>
  <c r="O101" i="4"/>
  <c r="J14" i="4" s="1"/>
  <c r="O100" i="4"/>
  <c r="J13" i="4" s="1"/>
  <c r="O99" i="4"/>
  <c r="J12" i="4" s="1"/>
  <c r="O98" i="4"/>
  <c r="J11" i="4" s="1"/>
  <c r="O97" i="4"/>
  <c r="J10" i="4" s="1"/>
  <c r="O96" i="4"/>
  <c r="J9" i="4" s="1"/>
  <c r="O95" i="4"/>
  <c r="J8" i="4" s="1"/>
  <c r="O94" i="4"/>
  <c r="J7" i="4" s="1"/>
  <c r="O93" i="4"/>
  <c r="J6" i="4" s="1"/>
  <c r="O92" i="4"/>
  <c r="J5" i="4" s="1"/>
  <c r="O91" i="4"/>
  <c r="J4" i="4" s="1"/>
  <c r="O90" i="4"/>
  <c r="J3" i="4" s="1"/>
  <c r="O86" i="4"/>
  <c r="C21" i="4" s="1"/>
  <c r="O85" i="4"/>
  <c r="C20" i="4" s="1"/>
  <c r="O84" i="4"/>
  <c r="C19" i="4" s="1"/>
  <c r="O83" i="4"/>
  <c r="C18" i="4" s="1"/>
  <c r="O82" i="4"/>
  <c r="C17" i="4" s="1"/>
  <c r="O81" i="4"/>
  <c r="C16" i="4" s="1"/>
  <c r="O80" i="4"/>
  <c r="C15" i="4" s="1"/>
  <c r="O79" i="4"/>
  <c r="C14" i="4" s="1"/>
  <c r="O78" i="4"/>
  <c r="C13" i="4" s="1"/>
  <c r="O77" i="4"/>
  <c r="C12" i="4" s="1"/>
  <c r="O76" i="4"/>
  <c r="C11" i="4" s="1"/>
  <c r="O75" i="4"/>
  <c r="C10" i="4" s="1"/>
  <c r="O74" i="4"/>
  <c r="C9" i="4" s="1"/>
  <c r="O73" i="4"/>
  <c r="C8" i="4" s="1"/>
  <c r="O72" i="4"/>
  <c r="C7" i="4" s="1"/>
  <c r="O71" i="4"/>
  <c r="C6" i="4" s="1"/>
  <c r="O70" i="4"/>
  <c r="C5" i="4" s="1"/>
  <c r="O69" i="4"/>
  <c r="C4" i="4" s="1"/>
  <c r="O68" i="4"/>
  <c r="C3" i="4" s="1"/>
  <c r="O262" i="7"/>
  <c r="O261" i="7"/>
  <c r="O260" i="7"/>
  <c r="O259" i="7"/>
  <c r="O258" i="7"/>
  <c r="O257" i="7"/>
  <c r="O256" i="7"/>
  <c r="O255" i="7"/>
  <c r="O254" i="7"/>
  <c r="O253" i="7"/>
  <c r="O252" i="7"/>
  <c r="O251" i="7"/>
  <c r="O250" i="7"/>
  <c r="O249" i="7"/>
  <c r="O248" i="7"/>
  <c r="O247" i="7"/>
  <c r="O246" i="7"/>
  <c r="O245" i="7"/>
  <c r="O244" i="7"/>
  <c r="I39" i="4" l="1"/>
  <c r="H39" i="4"/>
  <c r="C39" i="4"/>
  <c r="E39" i="4"/>
  <c r="G39" i="4"/>
  <c r="F39" i="4"/>
  <c r="Q28" i="4"/>
  <c r="Q36" i="4"/>
  <c r="Q30" i="4"/>
  <c r="Q31" i="4"/>
  <c r="Q39" i="4"/>
  <c r="Q32" i="4"/>
  <c r="Q40" i="4"/>
  <c r="Q41" i="4"/>
  <c r="Q33" i="4"/>
  <c r="Q26" i="4"/>
  <c r="Q34" i="4"/>
  <c r="Q42" i="4"/>
  <c r="Q27" i="4"/>
  <c r="Q35" i="4"/>
  <c r="Q43" i="4"/>
  <c r="Q44" i="4"/>
  <c r="Q37" i="4"/>
  <c r="Q29" i="4"/>
  <c r="Q38" i="4"/>
  <c r="G15" i="7"/>
  <c r="G14" i="7"/>
  <c r="G16" i="7"/>
  <c r="I39" i="7" s="1"/>
  <c r="G10" i="7"/>
  <c r="G18" i="7"/>
  <c r="G6" i="7"/>
  <c r="G8" i="7"/>
  <c r="G17" i="7"/>
  <c r="G3" i="7"/>
  <c r="G11" i="7"/>
  <c r="G19" i="7"/>
  <c r="G7" i="7"/>
  <c r="G9" i="7"/>
  <c r="G4" i="7"/>
  <c r="G12" i="7"/>
  <c r="G20" i="7"/>
  <c r="G5" i="7"/>
  <c r="G13" i="7"/>
  <c r="G21" i="7"/>
  <c r="O240" i="7"/>
  <c r="E21" i="7" s="1"/>
  <c r="O239" i="7"/>
  <c r="E20" i="7" s="1"/>
  <c r="O238" i="7"/>
  <c r="E19" i="7" s="1"/>
  <c r="O237" i="7"/>
  <c r="E18" i="7" s="1"/>
  <c r="O236" i="7"/>
  <c r="E17" i="7" s="1"/>
  <c r="O235" i="7"/>
  <c r="E16" i="7" s="1"/>
  <c r="O234" i="7"/>
  <c r="E15" i="7" s="1"/>
  <c r="O233" i="7"/>
  <c r="E14" i="7" s="1"/>
  <c r="O232" i="7"/>
  <c r="E13" i="7" s="1"/>
  <c r="O231" i="7"/>
  <c r="E12" i="7" s="1"/>
  <c r="O230" i="7"/>
  <c r="E11" i="7" s="1"/>
  <c r="O229" i="7"/>
  <c r="E10" i="7" s="1"/>
  <c r="O228" i="7"/>
  <c r="E9" i="7" s="1"/>
  <c r="O227" i="7"/>
  <c r="E8" i="7" s="1"/>
  <c r="O226" i="7"/>
  <c r="E7" i="7" s="1"/>
  <c r="O225" i="7"/>
  <c r="E6" i="7" s="1"/>
  <c r="O224" i="7"/>
  <c r="E5" i="7" s="1"/>
  <c r="O223" i="7"/>
  <c r="E4" i="7" s="1"/>
  <c r="O222" i="7"/>
  <c r="E3" i="7" s="1"/>
  <c r="B44" i="8" l="1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C25" i="8"/>
  <c r="O23" i="8"/>
  <c r="O22" i="8"/>
  <c r="C43" i="8" l="1"/>
  <c r="C26" i="8"/>
  <c r="O4" i="8"/>
  <c r="E3" i="1" s="1"/>
  <c r="O6" i="8"/>
  <c r="E5" i="1" s="1"/>
  <c r="O9" i="8"/>
  <c r="E8" i="1" s="1"/>
  <c r="O10" i="8"/>
  <c r="E9" i="1" s="1"/>
  <c r="O12" i="8"/>
  <c r="E11" i="1" s="1"/>
  <c r="O17" i="8"/>
  <c r="E16" i="1" s="1"/>
  <c r="O18" i="8"/>
  <c r="E17" i="1" s="1"/>
  <c r="O20" i="8"/>
  <c r="E19" i="1" s="1"/>
  <c r="O8" i="8"/>
  <c r="E7" i="1" s="1"/>
  <c r="O14" i="8"/>
  <c r="E13" i="1" s="1"/>
  <c r="O7" i="8"/>
  <c r="E6" i="1" s="1"/>
  <c r="O13" i="8"/>
  <c r="E12" i="1" s="1"/>
  <c r="O15" i="8"/>
  <c r="E14" i="1" s="1"/>
  <c r="D25" i="8"/>
  <c r="D43" i="8" s="1"/>
  <c r="O21" i="8"/>
  <c r="E20" i="1" s="1"/>
  <c r="O5" i="8"/>
  <c r="E4" i="1" s="1"/>
  <c r="O3" i="8"/>
  <c r="E2" i="1" s="1"/>
  <c r="O11" i="8"/>
  <c r="E10" i="1" s="1"/>
  <c r="O19" i="8"/>
  <c r="E18" i="1" s="1"/>
  <c r="O16" i="8"/>
  <c r="E15" i="1" s="1"/>
  <c r="C27" i="8"/>
  <c r="C28" i="8"/>
  <c r="C29" i="8"/>
  <c r="C30" i="8"/>
  <c r="C31" i="8"/>
  <c r="C32" i="8"/>
  <c r="C33" i="8"/>
  <c r="C34" i="8"/>
  <c r="C35" i="8"/>
  <c r="C36" i="8"/>
  <c r="C37" i="8"/>
  <c r="C40" i="8"/>
  <c r="C41" i="8"/>
  <c r="C42" i="8"/>
  <c r="C25" i="7"/>
  <c r="C25" i="4"/>
  <c r="O218" i="7"/>
  <c r="O217" i="7"/>
  <c r="O216" i="7"/>
  <c r="O215" i="7"/>
  <c r="O214" i="7"/>
  <c r="O213" i="7"/>
  <c r="O212" i="7"/>
  <c r="O211" i="7"/>
  <c r="O210" i="7"/>
  <c r="O209" i="7"/>
  <c r="O208" i="7"/>
  <c r="O207" i="7"/>
  <c r="O206" i="7"/>
  <c r="O205" i="7"/>
  <c r="O204" i="7"/>
  <c r="O203" i="7"/>
  <c r="O202" i="7"/>
  <c r="O201" i="7"/>
  <c r="O200" i="7"/>
  <c r="O196" i="7"/>
  <c r="F21" i="7" s="1"/>
  <c r="O195" i="7"/>
  <c r="F20" i="7" s="1"/>
  <c r="O194" i="7"/>
  <c r="F19" i="7" s="1"/>
  <c r="O193" i="7"/>
  <c r="F18" i="7" s="1"/>
  <c r="O192" i="7"/>
  <c r="F17" i="7" s="1"/>
  <c r="O191" i="7"/>
  <c r="F16" i="7" s="1"/>
  <c r="F39" i="7" s="1"/>
  <c r="O190" i="7"/>
  <c r="F15" i="7" s="1"/>
  <c r="O189" i="7"/>
  <c r="F14" i="7" s="1"/>
  <c r="O188" i="7"/>
  <c r="F13" i="7" s="1"/>
  <c r="O187" i="7"/>
  <c r="F12" i="7" s="1"/>
  <c r="O186" i="7"/>
  <c r="F11" i="7" s="1"/>
  <c r="O185" i="7"/>
  <c r="F10" i="7" s="1"/>
  <c r="O184" i="7"/>
  <c r="F9" i="7" s="1"/>
  <c r="O183" i="7"/>
  <c r="F8" i="7" s="1"/>
  <c r="O182" i="7"/>
  <c r="F7" i="7" s="1"/>
  <c r="O181" i="7"/>
  <c r="F6" i="7" s="1"/>
  <c r="O180" i="7"/>
  <c r="F5" i="7" s="1"/>
  <c r="O179" i="7"/>
  <c r="F4" i="7" s="1"/>
  <c r="O178" i="7"/>
  <c r="F3" i="7" s="1"/>
  <c r="O174" i="7"/>
  <c r="D21" i="7" s="1"/>
  <c r="O173" i="7"/>
  <c r="D20" i="7" s="1"/>
  <c r="O172" i="7"/>
  <c r="D19" i="7" s="1"/>
  <c r="O171" i="7"/>
  <c r="D18" i="7" s="1"/>
  <c r="O170" i="7"/>
  <c r="D17" i="7" s="1"/>
  <c r="O169" i="7"/>
  <c r="D16" i="7" s="1"/>
  <c r="O168" i="7"/>
  <c r="D15" i="7" s="1"/>
  <c r="O167" i="7"/>
  <c r="D14" i="7" s="1"/>
  <c r="O166" i="7"/>
  <c r="D13" i="7" s="1"/>
  <c r="O165" i="7"/>
  <c r="D12" i="7" s="1"/>
  <c r="O164" i="7"/>
  <c r="D11" i="7" s="1"/>
  <c r="O163" i="7"/>
  <c r="D10" i="7" s="1"/>
  <c r="O162" i="7"/>
  <c r="D9" i="7" s="1"/>
  <c r="O161" i="7"/>
  <c r="D8" i="7" s="1"/>
  <c r="O160" i="7"/>
  <c r="D7" i="7" s="1"/>
  <c r="O159" i="7"/>
  <c r="D6" i="7" s="1"/>
  <c r="O158" i="7"/>
  <c r="D5" i="7" s="1"/>
  <c r="O157" i="7"/>
  <c r="D4" i="7" s="1"/>
  <c r="O156" i="7"/>
  <c r="D3" i="7" s="1"/>
  <c r="O152" i="7"/>
  <c r="O151" i="7"/>
  <c r="O150" i="7"/>
  <c r="O149" i="7"/>
  <c r="O148" i="7"/>
  <c r="O147" i="7"/>
  <c r="O146" i="7"/>
  <c r="O145" i="7"/>
  <c r="O144" i="7"/>
  <c r="O143" i="7"/>
  <c r="O142" i="7"/>
  <c r="O141" i="7"/>
  <c r="O140" i="7"/>
  <c r="O139" i="7"/>
  <c r="O138" i="7"/>
  <c r="O137" i="7"/>
  <c r="O136" i="7"/>
  <c r="O135" i="7"/>
  <c r="O134" i="7"/>
  <c r="O130" i="7"/>
  <c r="I21" i="7" s="1"/>
  <c r="O129" i="7"/>
  <c r="I20" i="7" s="1"/>
  <c r="O128" i="7"/>
  <c r="I19" i="7" s="1"/>
  <c r="O127" i="7"/>
  <c r="I18" i="7" s="1"/>
  <c r="O126" i="7"/>
  <c r="I17" i="7" s="1"/>
  <c r="O125" i="7"/>
  <c r="I16" i="7" s="1"/>
  <c r="C39" i="7" s="1"/>
  <c r="O124" i="7"/>
  <c r="I15" i="7" s="1"/>
  <c r="O123" i="7"/>
  <c r="I14" i="7" s="1"/>
  <c r="O122" i="7"/>
  <c r="I13" i="7" s="1"/>
  <c r="O121" i="7"/>
  <c r="I12" i="7" s="1"/>
  <c r="O120" i="7"/>
  <c r="I11" i="7" s="1"/>
  <c r="O119" i="7"/>
  <c r="I10" i="7" s="1"/>
  <c r="O118" i="7"/>
  <c r="I9" i="7" s="1"/>
  <c r="O117" i="7"/>
  <c r="I8" i="7" s="1"/>
  <c r="O116" i="7"/>
  <c r="I7" i="7" s="1"/>
  <c r="O115" i="7"/>
  <c r="I6" i="7" s="1"/>
  <c r="O114" i="7"/>
  <c r="I5" i="7" s="1"/>
  <c r="O113" i="7"/>
  <c r="I4" i="7" s="1"/>
  <c r="O112" i="7"/>
  <c r="I3" i="7" s="1"/>
  <c r="O108" i="7"/>
  <c r="J21" i="7" s="1"/>
  <c r="O107" i="7"/>
  <c r="J20" i="7" s="1"/>
  <c r="O106" i="7"/>
  <c r="J19" i="7" s="1"/>
  <c r="O105" i="7"/>
  <c r="J18" i="7" s="1"/>
  <c r="O104" i="7"/>
  <c r="J17" i="7" s="1"/>
  <c r="O103" i="7"/>
  <c r="J16" i="7" s="1"/>
  <c r="O102" i="7"/>
  <c r="J15" i="7" s="1"/>
  <c r="O101" i="7"/>
  <c r="J14" i="7" s="1"/>
  <c r="O100" i="7"/>
  <c r="J13" i="7" s="1"/>
  <c r="O99" i="7"/>
  <c r="J12" i="7" s="1"/>
  <c r="O98" i="7"/>
  <c r="J11" i="7" s="1"/>
  <c r="O97" i="7"/>
  <c r="J10" i="7" s="1"/>
  <c r="O96" i="7"/>
  <c r="J9" i="7" s="1"/>
  <c r="O95" i="7"/>
  <c r="J8" i="7" s="1"/>
  <c r="O94" i="7"/>
  <c r="J7" i="7" s="1"/>
  <c r="O93" i="7"/>
  <c r="J6" i="7" s="1"/>
  <c r="O92" i="7"/>
  <c r="J5" i="7" s="1"/>
  <c r="O91" i="7"/>
  <c r="J4" i="7" s="1"/>
  <c r="O90" i="7"/>
  <c r="J3" i="7" s="1"/>
  <c r="O86" i="7"/>
  <c r="C21" i="7" s="1"/>
  <c r="O85" i="7"/>
  <c r="C20" i="7" s="1"/>
  <c r="O84" i="7"/>
  <c r="C19" i="7" s="1"/>
  <c r="O83" i="7"/>
  <c r="C18" i="7" s="1"/>
  <c r="O82" i="7"/>
  <c r="C17" i="7" s="1"/>
  <c r="O81" i="7"/>
  <c r="C16" i="7" s="1"/>
  <c r="O80" i="7"/>
  <c r="C15" i="7" s="1"/>
  <c r="O79" i="7"/>
  <c r="C14" i="7" s="1"/>
  <c r="O78" i="7"/>
  <c r="C13" i="7" s="1"/>
  <c r="O77" i="7"/>
  <c r="C12" i="7" s="1"/>
  <c r="O76" i="7"/>
  <c r="C11" i="7" s="1"/>
  <c r="O75" i="7"/>
  <c r="C10" i="7" s="1"/>
  <c r="O74" i="7"/>
  <c r="C9" i="7" s="1"/>
  <c r="O73" i="7"/>
  <c r="C8" i="7" s="1"/>
  <c r="O72" i="7"/>
  <c r="C7" i="7" s="1"/>
  <c r="O71" i="7"/>
  <c r="C6" i="7" s="1"/>
  <c r="O70" i="7"/>
  <c r="C5" i="7" s="1"/>
  <c r="O69" i="7"/>
  <c r="C4" i="7" s="1"/>
  <c r="O68" i="7"/>
  <c r="C3" i="7" s="1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O23" i="7"/>
  <c r="O22" i="7"/>
  <c r="H39" i="7" l="1"/>
  <c r="G39" i="7"/>
  <c r="Q27" i="7"/>
  <c r="Q35" i="7"/>
  <c r="Q43" i="7"/>
  <c r="Q28" i="7"/>
  <c r="Q36" i="7"/>
  <c r="Q44" i="7"/>
  <c r="Q29" i="7"/>
  <c r="Q37" i="7"/>
  <c r="Q30" i="7"/>
  <c r="Q38" i="7"/>
  <c r="Q31" i="7"/>
  <c r="Q39" i="7"/>
  <c r="Q32" i="7"/>
  <c r="Q40" i="7"/>
  <c r="Q33" i="7"/>
  <c r="Q41" i="7"/>
  <c r="Q26" i="7"/>
  <c r="Q34" i="7"/>
  <c r="Q42" i="7"/>
  <c r="D36" i="8"/>
  <c r="D32" i="8"/>
  <c r="D28" i="8"/>
  <c r="D30" i="8"/>
  <c r="O39" i="8"/>
  <c r="P39" i="8" s="1"/>
  <c r="D42" i="8"/>
  <c r="D35" i="8"/>
  <c r="D27" i="8"/>
  <c r="D41" i="8"/>
  <c r="D34" i="8"/>
  <c r="D26" i="8"/>
  <c r="D40" i="8"/>
  <c r="D33" i="8"/>
  <c r="D31" i="8"/>
  <c r="D37" i="8"/>
  <c r="D29" i="8"/>
  <c r="E25" i="8"/>
  <c r="E37" i="8" s="1"/>
  <c r="C38" i="8"/>
  <c r="C44" i="8" s="1"/>
  <c r="O17" i="7"/>
  <c r="O20" i="7"/>
  <c r="O8" i="7"/>
  <c r="O10" i="7"/>
  <c r="O18" i="7"/>
  <c r="C43" i="7"/>
  <c r="O5" i="7"/>
  <c r="O7" i="7"/>
  <c r="O13" i="7"/>
  <c r="O15" i="7"/>
  <c r="D25" i="7"/>
  <c r="D43" i="7" s="1"/>
  <c r="O11" i="7"/>
  <c r="O21" i="7"/>
  <c r="O3" i="7"/>
  <c r="O19" i="7"/>
  <c r="O4" i="7"/>
  <c r="O6" i="7"/>
  <c r="O9" i="7"/>
  <c r="O12" i="7"/>
  <c r="O14" i="7"/>
  <c r="O16" i="7"/>
  <c r="C26" i="7"/>
  <c r="C27" i="7"/>
  <c r="C28" i="7"/>
  <c r="C29" i="7"/>
  <c r="C30" i="7"/>
  <c r="C31" i="7"/>
  <c r="C32" i="7"/>
  <c r="C33" i="7"/>
  <c r="C34" i="7"/>
  <c r="C35" i="7"/>
  <c r="C36" i="7"/>
  <c r="C37" i="7"/>
  <c r="C40" i="7"/>
  <c r="C41" i="7"/>
  <c r="C42" i="7"/>
  <c r="D42" i="7" l="1"/>
  <c r="D29" i="7"/>
  <c r="D33" i="7"/>
  <c r="D37" i="7"/>
  <c r="D40" i="7"/>
  <c r="D27" i="7"/>
  <c r="D35" i="7"/>
  <c r="D38" i="8"/>
  <c r="D44" i="8" s="1"/>
  <c r="E26" i="8"/>
  <c r="E34" i="8"/>
  <c r="E31" i="8"/>
  <c r="E41" i="8"/>
  <c r="E30" i="8"/>
  <c r="E32" i="8"/>
  <c r="E42" i="8"/>
  <c r="E28" i="8"/>
  <c r="E36" i="8"/>
  <c r="E40" i="8"/>
  <c r="F25" i="8"/>
  <c r="F30" i="8" s="1"/>
  <c r="E33" i="8"/>
  <c r="E43" i="8"/>
  <c r="E27" i="8"/>
  <c r="E35" i="8"/>
  <c r="E29" i="8"/>
  <c r="D32" i="7"/>
  <c r="D31" i="7"/>
  <c r="D30" i="7"/>
  <c r="D36" i="7"/>
  <c r="D28" i="7"/>
  <c r="E25" i="7"/>
  <c r="E43" i="7" s="1"/>
  <c r="D41" i="7"/>
  <c r="D34" i="7"/>
  <c r="D26" i="7"/>
  <c r="O39" i="7"/>
  <c r="C38" i="7"/>
  <c r="C44" i="7" s="1"/>
  <c r="O23" i="4"/>
  <c r="O22" i="4"/>
  <c r="P39" i="7" l="1"/>
  <c r="C15" i="1"/>
  <c r="E28" i="7"/>
  <c r="F41" i="8"/>
  <c r="G25" i="8"/>
  <c r="G29" i="8" s="1"/>
  <c r="F43" i="8"/>
  <c r="F27" i="8"/>
  <c r="F31" i="8"/>
  <c r="F32" i="8"/>
  <c r="F35" i="8"/>
  <c r="F33" i="8"/>
  <c r="F42" i="8"/>
  <c r="F26" i="8"/>
  <c r="F34" i="8"/>
  <c r="F28" i="8"/>
  <c r="F36" i="8"/>
  <c r="F40" i="8"/>
  <c r="F29" i="8"/>
  <c r="F37" i="8"/>
  <c r="E38" i="8"/>
  <c r="E44" i="8" s="1"/>
  <c r="G35" i="8"/>
  <c r="E30" i="7"/>
  <c r="E29" i="7"/>
  <c r="E35" i="7"/>
  <c r="E36" i="7"/>
  <c r="E40" i="7"/>
  <c r="E27" i="7"/>
  <c r="E37" i="7"/>
  <c r="E41" i="7"/>
  <c r="E31" i="7"/>
  <c r="E32" i="7"/>
  <c r="E42" i="7"/>
  <c r="F25" i="7"/>
  <c r="F30" i="7" s="1"/>
  <c r="E33" i="7"/>
  <c r="D38" i="7"/>
  <c r="D44" i="7" s="1"/>
  <c r="E26" i="7"/>
  <c r="E34" i="7"/>
  <c r="G27" i="8" l="1"/>
  <c r="G33" i="8"/>
  <c r="G34" i="8"/>
  <c r="G26" i="8"/>
  <c r="G37" i="8"/>
  <c r="G28" i="8"/>
  <c r="F38" i="8"/>
  <c r="F44" i="8" s="1"/>
  <c r="G32" i="8"/>
  <c r="G30" i="8"/>
  <c r="G40" i="8"/>
  <c r="G31" i="8"/>
  <c r="G41" i="8"/>
  <c r="H25" i="8"/>
  <c r="H36" i="8" s="1"/>
  <c r="G42" i="8"/>
  <c r="G36" i="8"/>
  <c r="G43" i="8"/>
  <c r="F33" i="7"/>
  <c r="F26" i="7"/>
  <c r="F27" i="7"/>
  <c r="F34" i="7"/>
  <c r="F43" i="7"/>
  <c r="G25" i="7"/>
  <c r="G33" i="7" s="1"/>
  <c r="F42" i="7"/>
  <c r="F31" i="7"/>
  <c r="E38" i="7"/>
  <c r="E44" i="7" s="1"/>
  <c r="F32" i="7"/>
  <c r="F28" i="7"/>
  <c r="F35" i="7"/>
  <c r="F29" i="7"/>
  <c r="F36" i="7"/>
  <c r="F40" i="7"/>
  <c r="F37" i="7"/>
  <c r="F41" i="7"/>
  <c r="G40" i="7" l="1"/>
  <c r="G41" i="7"/>
  <c r="H37" i="8"/>
  <c r="H26" i="8"/>
  <c r="H31" i="8"/>
  <c r="I25" i="8"/>
  <c r="I37" i="8" s="1"/>
  <c r="H40" i="8"/>
  <c r="H27" i="8"/>
  <c r="H41" i="8"/>
  <c r="H30" i="8"/>
  <c r="H43" i="8"/>
  <c r="H32" i="8"/>
  <c r="H29" i="8"/>
  <c r="H42" i="8"/>
  <c r="H33" i="8"/>
  <c r="H34" i="8"/>
  <c r="H35" i="8"/>
  <c r="H28" i="8"/>
  <c r="G38" i="8"/>
  <c r="G44" i="8" s="1"/>
  <c r="G43" i="7"/>
  <c r="H25" i="7"/>
  <c r="H37" i="7" s="1"/>
  <c r="G30" i="7"/>
  <c r="G37" i="7"/>
  <c r="G29" i="7"/>
  <c r="G27" i="7"/>
  <c r="G36" i="7"/>
  <c r="G31" i="7"/>
  <c r="G35" i="7"/>
  <c r="G32" i="7"/>
  <c r="G26" i="7"/>
  <c r="G34" i="7"/>
  <c r="G28" i="7"/>
  <c r="G42" i="7"/>
  <c r="F38" i="7"/>
  <c r="F44" i="7" s="1"/>
  <c r="H31" i="7" l="1"/>
  <c r="H42" i="7"/>
  <c r="H30" i="7"/>
  <c r="H32" i="7"/>
  <c r="I31" i="8"/>
  <c r="I32" i="8"/>
  <c r="I30" i="8"/>
  <c r="I42" i="8"/>
  <c r="I40" i="8"/>
  <c r="I41" i="8"/>
  <c r="I27" i="8"/>
  <c r="I35" i="8"/>
  <c r="I33" i="8"/>
  <c r="I43" i="8"/>
  <c r="I26" i="8"/>
  <c r="I34" i="8"/>
  <c r="J25" i="8"/>
  <c r="K25" i="8" s="1"/>
  <c r="I28" i="8"/>
  <c r="I36" i="8"/>
  <c r="I29" i="8"/>
  <c r="H38" i="8"/>
  <c r="H44" i="8" s="1"/>
  <c r="H40" i="7"/>
  <c r="H41" i="7"/>
  <c r="H27" i="7"/>
  <c r="H35" i="7"/>
  <c r="H33" i="7"/>
  <c r="H43" i="7"/>
  <c r="H26" i="7"/>
  <c r="H34" i="7"/>
  <c r="I25" i="7"/>
  <c r="I40" i="7" s="1"/>
  <c r="H28" i="7"/>
  <c r="H36" i="7"/>
  <c r="H29" i="7"/>
  <c r="G38" i="7"/>
  <c r="G44" i="7" s="1"/>
  <c r="O20" i="4"/>
  <c r="O18" i="4"/>
  <c r="O16" i="4"/>
  <c r="O14" i="4"/>
  <c r="O12" i="4"/>
  <c r="O10" i="4"/>
  <c r="O8" i="4"/>
  <c r="O6" i="4"/>
  <c r="O4" i="4"/>
  <c r="O21" i="4"/>
  <c r="O19" i="4"/>
  <c r="O17" i="4"/>
  <c r="O15" i="4"/>
  <c r="O13" i="4"/>
  <c r="O11" i="4"/>
  <c r="O9" i="4"/>
  <c r="O7" i="4"/>
  <c r="O5" i="4"/>
  <c r="J29" i="8" l="1"/>
  <c r="J27" i="8"/>
  <c r="J30" i="8"/>
  <c r="I29" i="7"/>
  <c r="I31" i="7"/>
  <c r="I28" i="7"/>
  <c r="J35" i="8"/>
  <c r="J36" i="8"/>
  <c r="J31" i="8"/>
  <c r="J37" i="8"/>
  <c r="J40" i="8"/>
  <c r="J28" i="8"/>
  <c r="J41" i="8"/>
  <c r="J32" i="8"/>
  <c r="J42" i="8"/>
  <c r="J43" i="8"/>
  <c r="J33" i="8"/>
  <c r="J26" i="8"/>
  <c r="J34" i="8"/>
  <c r="I38" i="8"/>
  <c r="I44" i="8" s="1"/>
  <c r="L25" i="8"/>
  <c r="K43" i="8"/>
  <c r="K42" i="8"/>
  <c r="K41" i="8"/>
  <c r="K40" i="8"/>
  <c r="K37" i="8"/>
  <c r="K36" i="8"/>
  <c r="K35" i="8"/>
  <c r="K34" i="8"/>
  <c r="K33" i="8"/>
  <c r="K32" i="8"/>
  <c r="K31" i="8"/>
  <c r="K30" i="8"/>
  <c r="K29" i="8"/>
  <c r="K28" i="8"/>
  <c r="K27" i="8"/>
  <c r="K26" i="8"/>
  <c r="I37" i="7"/>
  <c r="I41" i="7"/>
  <c r="I36" i="7"/>
  <c r="I32" i="7"/>
  <c r="I42" i="7"/>
  <c r="I33" i="7"/>
  <c r="I43" i="7"/>
  <c r="I26" i="7"/>
  <c r="I34" i="7"/>
  <c r="J25" i="7"/>
  <c r="J42" i="7" s="1"/>
  <c r="I27" i="7"/>
  <c r="I35" i="7"/>
  <c r="I30" i="7"/>
  <c r="H38" i="7"/>
  <c r="H44" i="7" s="1"/>
  <c r="J29" i="7" l="1"/>
  <c r="I38" i="7"/>
  <c r="I44" i="7" s="1"/>
  <c r="J30" i="7"/>
  <c r="J31" i="7"/>
  <c r="J40" i="7"/>
  <c r="J38" i="8"/>
  <c r="J44" i="8" s="1"/>
  <c r="K38" i="8"/>
  <c r="K44" i="8" s="1"/>
  <c r="L43" i="8"/>
  <c r="L42" i="8"/>
  <c r="L41" i="8"/>
  <c r="L40" i="8"/>
  <c r="L37" i="8"/>
  <c r="L36" i="8"/>
  <c r="L35" i="8"/>
  <c r="L34" i="8"/>
  <c r="L33" i="8"/>
  <c r="L32" i="8"/>
  <c r="L31" i="8"/>
  <c r="L30" i="8"/>
  <c r="L29" i="8"/>
  <c r="L28" i="8"/>
  <c r="L27" i="8"/>
  <c r="L26" i="8"/>
  <c r="M25" i="8"/>
  <c r="J26" i="7"/>
  <c r="J34" i="7"/>
  <c r="K25" i="7"/>
  <c r="K41" i="7" s="1"/>
  <c r="J41" i="7"/>
  <c r="J27" i="7"/>
  <c r="J33" i="7"/>
  <c r="J43" i="7"/>
  <c r="J35" i="7"/>
  <c r="J28" i="7"/>
  <c r="J36" i="7"/>
  <c r="J37" i="7"/>
  <c r="J32" i="7"/>
  <c r="O3" i="4"/>
  <c r="K37" i="7" l="1"/>
  <c r="J38" i="7"/>
  <c r="J44" i="7" s="1"/>
  <c r="K29" i="7"/>
  <c r="M43" i="8"/>
  <c r="M42" i="8"/>
  <c r="M41" i="8"/>
  <c r="M40" i="8"/>
  <c r="M37" i="8"/>
  <c r="M36" i="8"/>
  <c r="M35" i="8"/>
  <c r="M34" i="8"/>
  <c r="M33" i="8"/>
  <c r="M32" i="8"/>
  <c r="M31" i="8"/>
  <c r="M30" i="8"/>
  <c r="M29" i="8"/>
  <c r="M28" i="8"/>
  <c r="M27" i="8"/>
  <c r="M26" i="8"/>
  <c r="N25" i="8"/>
  <c r="L38" i="8"/>
  <c r="L44" i="8" s="1"/>
  <c r="K32" i="7"/>
  <c r="K42" i="7"/>
  <c r="K33" i="7"/>
  <c r="K43" i="7"/>
  <c r="K26" i="7"/>
  <c r="K34" i="7"/>
  <c r="L25" i="7"/>
  <c r="L35" i="7" s="1"/>
  <c r="K27" i="7"/>
  <c r="K35" i="7"/>
  <c r="K28" i="7"/>
  <c r="K36" i="7"/>
  <c r="K30" i="7"/>
  <c r="K40" i="7"/>
  <c r="K31" i="7"/>
  <c r="C32" i="4"/>
  <c r="C34" i="4"/>
  <c r="C26" i="4"/>
  <c r="C29" i="4"/>
  <c r="C37" i="4"/>
  <c r="C42" i="4"/>
  <c r="C31" i="4"/>
  <c r="C33" i="4"/>
  <c r="C27" i="4"/>
  <c r="C43" i="4"/>
  <c r="C30" i="4"/>
  <c r="C36" i="4"/>
  <c r="C28" i="4"/>
  <c r="C40" i="4"/>
  <c r="C41" i="4"/>
  <c r="C35" i="4"/>
  <c r="L43" i="7" l="1"/>
  <c r="M25" i="7"/>
  <c r="M40" i="7" s="1"/>
  <c r="L29" i="7"/>
  <c r="L33" i="7"/>
  <c r="L36" i="7"/>
  <c r="L37" i="7"/>
  <c r="L42" i="7"/>
  <c r="L28" i="7"/>
  <c r="L32" i="7"/>
  <c r="L30" i="7"/>
  <c r="L40" i="7"/>
  <c r="L31" i="7"/>
  <c r="L41" i="7"/>
  <c r="L26" i="7"/>
  <c r="L34" i="7"/>
  <c r="L27" i="7"/>
  <c r="K38" i="7"/>
  <c r="K44" i="7" s="1"/>
  <c r="M38" i="8"/>
  <c r="M44" i="8" s="1"/>
  <c r="N37" i="8"/>
  <c r="O37" i="8" s="1"/>
  <c r="P37" i="8" s="1"/>
  <c r="N36" i="8"/>
  <c r="O36" i="8" s="1"/>
  <c r="P36" i="8" s="1"/>
  <c r="N35" i="8"/>
  <c r="O35" i="8" s="1"/>
  <c r="P35" i="8" s="1"/>
  <c r="N34" i="8"/>
  <c r="O34" i="8" s="1"/>
  <c r="P34" i="8" s="1"/>
  <c r="N33" i="8"/>
  <c r="O33" i="8" s="1"/>
  <c r="P33" i="8" s="1"/>
  <c r="N32" i="8"/>
  <c r="O32" i="8" s="1"/>
  <c r="P32" i="8" s="1"/>
  <c r="N31" i="8"/>
  <c r="O31" i="8" s="1"/>
  <c r="P31" i="8" s="1"/>
  <c r="N30" i="8"/>
  <c r="O30" i="8" s="1"/>
  <c r="P30" i="8" s="1"/>
  <c r="N29" i="8"/>
  <c r="O29" i="8" s="1"/>
  <c r="P29" i="8" s="1"/>
  <c r="N28" i="8"/>
  <c r="O28" i="8" s="1"/>
  <c r="P28" i="8" s="1"/>
  <c r="N27" i="8"/>
  <c r="O27" i="8" s="1"/>
  <c r="P27" i="8" s="1"/>
  <c r="N26" i="8"/>
  <c r="O26" i="8" s="1"/>
  <c r="N41" i="8"/>
  <c r="O41" i="8" s="1"/>
  <c r="P41" i="8" s="1"/>
  <c r="N43" i="8"/>
  <c r="O43" i="8" s="1"/>
  <c r="P43" i="8" s="1"/>
  <c r="N42" i="8"/>
  <c r="O42" i="8" s="1"/>
  <c r="P42" i="8" s="1"/>
  <c r="N40" i="8"/>
  <c r="O40" i="8" s="1"/>
  <c r="P40" i="8" s="1"/>
  <c r="C38" i="4"/>
  <c r="M41" i="7" l="1"/>
  <c r="M26" i="7"/>
  <c r="M32" i="7"/>
  <c r="M31" i="7"/>
  <c r="M33" i="7"/>
  <c r="M34" i="7"/>
  <c r="M42" i="7"/>
  <c r="N25" i="7"/>
  <c r="N36" i="7" s="1"/>
  <c r="M43" i="7"/>
  <c r="M28" i="7"/>
  <c r="M36" i="7"/>
  <c r="M35" i="7"/>
  <c r="M27" i="7"/>
  <c r="M29" i="7"/>
  <c r="M37" i="7"/>
  <c r="M30" i="7"/>
  <c r="L38" i="7"/>
  <c r="L44" i="7" s="1"/>
  <c r="O38" i="8"/>
  <c r="P26" i="8"/>
  <c r="N42" i="7" l="1"/>
  <c r="O42" i="7" s="1"/>
  <c r="P42" i="7" s="1"/>
  <c r="N43" i="7"/>
  <c r="O43" i="7" s="1"/>
  <c r="P43" i="7" s="1"/>
  <c r="N29" i="7"/>
  <c r="O29" i="7" s="1"/>
  <c r="C5" i="1" s="1"/>
  <c r="N30" i="7"/>
  <c r="O30" i="7" s="1"/>
  <c r="P30" i="7" s="1"/>
  <c r="N33" i="7"/>
  <c r="O33" i="7" s="1"/>
  <c r="C9" i="1" s="1"/>
  <c r="N37" i="7"/>
  <c r="O37" i="7" s="1"/>
  <c r="P37" i="7" s="1"/>
  <c r="N40" i="7"/>
  <c r="O40" i="7" s="1"/>
  <c r="P40" i="7" s="1"/>
  <c r="N31" i="7"/>
  <c r="O31" i="7" s="1"/>
  <c r="P31" i="7" s="1"/>
  <c r="N41" i="7"/>
  <c r="O41" i="7" s="1"/>
  <c r="C17" i="1" s="1"/>
  <c r="N32" i="7"/>
  <c r="O32" i="7" s="1"/>
  <c r="N26" i="7"/>
  <c r="O26" i="7" s="1"/>
  <c r="C2" i="1" s="1"/>
  <c r="N34" i="7"/>
  <c r="O34" i="7" s="1"/>
  <c r="N27" i="7"/>
  <c r="O27" i="7" s="1"/>
  <c r="C3" i="1" s="1"/>
  <c r="N35" i="7"/>
  <c r="O35" i="7" s="1"/>
  <c r="P35" i="7" s="1"/>
  <c r="N28" i="7"/>
  <c r="O28" i="7" s="1"/>
  <c r="P28" i="7" s="1"/>
  <c r="M38" i="7"/>
  <c r="M44" i="7" s="1"/>
  <c r="O36" i="7"/>
  <c r="P36" i="7" s="1"/>
  <c r="P38" i="8"/>
  <c r="O44" i="8"/>
  <c r="P44" i="8" s="1"/>
  <c r="P33" i="7" l="1"/>
  <c r="C18" i="1"/>
  <c r="P41" i="7"/>
  <c r="C6" i="1"/>
  <c r="P27" i="7"/>
  <c r="P26" i="7"/>
  <c r="P34" i="7"/>
  <c r="C10" i="1"/>
  <c r="P32" i="7"/>
  <c r="C8" i="1"/>
  <c r="C11" i="1"/>
  <c r="C19" i="1"/>
  <c r="C7" i="1"/>
  <c r="C16" i="1"/>
  <c r="P29" i="7"/>
  <c r="C4" i="1"/>
  <c r="C12" i="1"/>
  <c r="C13" i="1"/>
  <c r="O38" i="7"/>
  <c r="C14" i="1" s="1"/>
  <c r="O44" i="7" l="1"/>
  <c r="C20" i="1" s="1"/>
  <c r="C22" i="1" s="1"/>
  <c r="P38" i="7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D25" i="4"/>
  <c r="P44" i="7" l="1"/>
  <c r="D27" i="4"/>
  <c r="D28" i="4"/>
  <c r="D37" i="4"/>
  <c r="D32" i="4"/>
  <c r="D41" i="4"/>
  <c r="D29" i="4"/>
  <c r="D35" i="4"/>
  <c r="D34" i="4"/>
  <c r="D42" i="4"/>
  <c r="D40" i="4"/>
  <c r="D31" i="4"/>
  <c r="D33" i="4"/>
  <c r="D26" i="4"/>
  <c r="D43" i="4"/>
  <c r="D30" i="4"/>
  <c r="D36" i="4"/>
  <c r="E25" i="4"/>
  <c r="C44" i="4"/>
  <c r="O39" i="4"/>
  <c r="P39" i="4" l="1"/>
  <c r="D15" i="1"/>
  <c r="E27" i="4"/>
  <c r="E32" i="4"/>
  <c r="E41" i="4"/>
  <c r="E29" i="4"/>
  <c r="E35" i="4"/>
  <c r="E37" i="4"/>
  <c r="E36" i="4"/>
  <c r="E34" i="4"/>
  <c r="E40" i="4"/>
  <c r="E30" i="4"/>
  <c r="E43" i="4"/>
  <c r="E42" i="4"/>
  <c r="E31" i="4"/>
  <c r="E33" i="4"/>
  <c r="E26" i="4"/>
  <c r="E28" i="4"/>
  <c r="D38" i="4"/>
  <c r="D44" i="4" s="1"/>
  <c r="F25" i="4"/>
  <c r="F43" i="4" l="1"/>
  <c r="F30" i="4"/>
  <c r="F36" i="4"/>
  <c r="F27" i="4"/>
  <c r="F40" i="4"/>
  <c r="F32" i="4"/>
  <c r="F34" i="4"/>
  <c r="F31" i="4"/>
  <c r="F41" i="4"/>
  <c r="F29" i="4"/>
  <c r="F35" i="4"/>
  <c r="F37" i="4"/>
  <c r="F33" i="4"/>
  <c r="F42" i="4"/>
  <c r="F26" i="4"/>
  <c r="F28" i="4"/>
  <c r="E38" i="4"/>
  <c r="G25" i="4"/>
  <c r="G42" i="4" l="1"/>
  <c r="G31" i="4"/>
  <c r="G33" i="4"/>
  <c r="G26" i="4"/>
  <c r="G30" i="4"/>
  <c r="G43" i="4"/>
  <c r="G36" i="4"/>
  <c r="G40" i="4"/>
  <c r="G27" i="4"/>
  <c r="G28" i="4"/>
  <c r="G32" i="4"/>
  <c r="G34" i="4"/>
  <c r="G41" i="4"/>
  <c r="G29" i="4"/>
  <c r="G35" i="4"/>
  <c r="G37" i="4"/>
  <c r="F38" i="4"/>
  <c r="F44" i="4" s="1"/>
  <c r="H25" i="4"/>
  <c r="E44" i="4"/>
  <c r="H42" i="4" l="1"/>
  <c r="H33" i="4"/>
  <c r="H26" i="4"/>
  <c r="H43" i="4"/>
  <c r="H28" i="4"/>
  <c r="H30" i="4"/>
  <c r="H31" i="4"/>
  <c r="H27" i="4"/>
  <c r="H32" i="4"/>
  <c r="H34" i="4"/>
  <c r="H40" i="4"/>
  <c r="H41" i="4"/>
  <c r="H29" i="4"/>
  <c r="H35" i="4"/>
  <c r="H37" i="4"/>
  <c r="H36" i="4"/>
  <c r="G38" i="4"/>
  <c r="I25" i="4"/>
  <c r="I40" i="4" l="1"/>
  <c r="I31" i="4"/>
  <c r="I26" i="4"/>
  <c r="I43" i="4"/>
  <c r="I28" i="4"/>
  <c r="I36" i="4"/>
  <c r="I37" i="4"/>
  <c r="I29" i="4"/>
  <c r="I33" i="4"/>
  <c r="I32" i="4"/>
  <c r="I35" i="4"/>
  <c r="I42" i="4"/>
  <c r="I41" i="4"/>
  <c r="I34" i="4"/>
  <c r="I27" i="4"/>
  <c r="I30" i="4"/>
  <c r="J25" i="4"/>
  <c r="G44" i="4"/>
  <c r="H38" i="4"/>
  <c r="H44" i="4" s="1"/>
  <c r="J29" i="4" l="1"/>
  <c r="J35" i="4"/>
  <c r="J37" i="4"/>
  <c r="J31" i="4"/>
  <c r="J33" i="4"/>
  <c r="J26" i="4"/>
  <c r="J40" i="4"/>
  <c r="J43" i="4"/>
  <c r="J28" i="4"/>
  <c r="J36" i="4"/>
  <c r="J32" i="4"/>
  <c r="J34" i="4"/>
  <c r="J41" i="4"/>
  <c r="J30" i="4"/>
  <c r="J27" i="4"/>
  <c r="J42" i="4"/>
  <c r="I38" i="4"/>
  <c r="I44" i="4" s="1"/>
  <c r="K25" i="4"/>
  <c r="K41" i="4" l="1"/>
  <c r="K32" i="4"/>
  <c r="K29" i="4"/>
  <c r="K35" i="4"/>
  <c r="K37" i="4"/>
  <c r="K31" i="4"/>
  <c r="K33" i="4"/>
  <c r="K26" i="4"/>
  <c r="K34" i="4"/>
  <c r="K43" i="4"/>
  <c r="K28" i="4"/>
  <c r="K36" i="4"/>
  <c r="K40" i="4"/>
  <c r="K27" i="4"/>
  <c r="K30" i="4"/>
  <c r="K42" i="4"/>
  <c r="J38" i="4"/>
  <c r="J44" i="4" s="1"/>
  <c r="L25" i="4"/>
  <c r="L29" i="4" l="1"/>
  <c r="L41" i="4"/>
  <c r="L35" i="4"/>
  <c r="L40" i="4"/>
  <c r="L27" i="4"/>
  <c r="L31" i="4"/>
  <c r="L33" i="4"/>
  <c r="L26" i="4"/>
  <c r="L32" i="4"/>
  <c r="L37" i="4"/>
  <c r="L43" i="4"/>
  <c r="L28" i="4"/>
  <c r="L36" i="4"/>
  <c r="L34" i="4"/>
  <c r="L30" i="4"/>
  <c r="L42" i="4"/>
  <c r="K38" i="4"/>
  <c r="M25" i="4"/>
  <c r="M32" i="4" l="1"/>
  <c r="M41" i="4"/>
  <c r="M29" i="4"/>
  <c r="M35" i="4"/>
  <c r="M37" i="4"/>
  <c r="M40" i="4"/>
  <c r="M43" i="4"/>
  <c r="M36" i="4"/>
  <c r="M31" i="4"/>
  <c r="M33" i="4"/>
  <c r="M26" i="4"/>
  <c r="M28" i="4"/>
  <c r="M27" i="4"/>
  <c r="M34" i="4"/>
  <c r="M42" i="4"/>
  <c r="M30" i="4"/>
  <c r="L38" i="4"/>
  <c r="L44" i="4" s="1"/>
  <c r="N25" i="4"/>
  <c r="K44" i="4"/>
  <c r="N43" i="4" l="1"/>
  <c r="O43" i="4" s="1"/>
  <c r="N28" i="4"/>
  <c r="O28" i="4" s="1"/>
  <c r="N34" i="4"/>
  <c r="O34" i="4" s="1"/>
  <c r="N36" i="4"/>
  <c r="O36" i="4" s="1"/>
  <c r="N42" i="4"/>
  <c r="O42" i="4" s="1"/>
  <c r="N41" i="4"/>
  <c r="O41" i="4" s="1"/>
  <c r="N40" i="4"/>
  <c r="O40" i="4" s="1"/>
  <c r="N30" i="4"/>
  <c r="O30" i="4" s="1"/>
  <c r="N32" i="4"/>
  <c r="O32" i="4" s="1"/>
  <c r="N29" i="4"/>
  <c r="O29" i="4" s="1"/>
  <c r="N35" i="4"/>
  <c r="O35" i="4" s="1"/>
  <c r="N37" i="4"/>
  <c r="O37" i="4" s="1"/>
  <c r="N26" i="4"/>
  <c r="O26" i="4" s="1"/>
  <c r="N27" i="4"/>
  <c r="O27" i="4" s="1"/>
  <c r="N31" i="4"/>
  <c r="O31" i="4" s="1"/>
  <c r="N33" i="4"/>
  <c r="O33" i="4" s="1"/>
  <c r="M38" i="4"/>
  <c r="P33" i="4" l="1"/>
  <c r="D9" i="1"/>
  <c r="P30" i="4"/>
  <c r="D6" i="1"/>
  <c r="P31" i="4"/>
  <c r="D7" i="1"/>
  <c r="P40" i="4"/>
  <c r="D16" i="1"/>
  <c r="P27" i="4"/>
  <c r="D3" i="1"/>
  <c r="P26" i="4"/>
  <c r="D2" i="1"/>
  <c r="P42" i="4"/>
  <c r="D18" i="1"/>
  <c r="P29" i="4"/>
  <c r="D5" i="1"/>
  <c r="P37" i="4"/>
  <c r="D13" i="1"/>
  <c r="P36" i="4"/>
  <c r="D12" i="1"/>
  <c r="P41" i="4"/>
  <c r="D17" i="1"/>
  <c r="P35" i="4"/>
  <c r="D11" i="1"/>
  <c r="P34" i="4"/>
  <c r="D10" i="1"/>
  <c r="P28" i="4"/>
  <c r="D4" i="1"/>
  <c r="P32" i="4"/>
  <c r="D8" i="1"/>
  <c r="P43" i="4"/>
  <c r="D19" i="1"/>
  <c r="O38" i="4"/>
  <c r="D14" i="1" s="1"/>
  <c r="M44" i="4"/>
  <c r="O44" i="4" l="1"/>
  <c r="P38" i="4"/>
  <c r="P44" i="4" l="1"/>
  <c r="D20" i="1"/>
</calcChain>
</file>

<file path=xl/sharedStrings.xml><?xml version="1.0" encoding="utf-8"?>
<sst xmlns="http://schemas.openxmlformats.org/spreadsheetml/2006/main" count="912" uniqueCount="91">
  <si>
    <t>Náklady realizace</t>
  </si>
  <si>
    <t>Celkové investiční náklady</t>
  </si>
  <si>
    <t xml:space="preserve">V0 Varianta Bez projektu </t>
  </si>
  <si>
    <t>V1 Konverze na 25 kV na stávající infrastrukturu</t>
  </si>
  <si>
    <t>V2 Konverze na 25 kV na modernizovanou infrastrukturu</t>
  </si>
  <si>
    <t>Zabezpečovací zařízení</t>
  </si>
  <si>
    <t>Sdělovací zařízení</t>
  </si>
  <si>
    <t>Silnoproudé rozvody a zařízení</t>
  </si>
  <si>
    <t>Železniční svršek</t>
  </si>
  <si>
    <t>Železniční spodek</t>
  </si>
  <si>
    <t>Mosty, propustky, zdi</t>
  </si>
  <si>
    <t>Tunely</t>
  </si>
  <si>
    <t>Komunikace a zpevněné plochy</t>
  </si>
  <si>
    <t>Trakce</t>
  </si>
  <si>
    <t>Inženýrské sítě (trubní vedení, kabelovody)</t>
  </si>
  <si>
    <t>Pozemní stavby, nástupiště a přístřešky</t>
  </si>
  <si>
    <t>Objekty ochrany životního prostředí</t>
  </si>
  <si>
    <t>Přípravná a projektová dokumentace, průzkumy</t>
  </si>
  <si>
    <t>Výkupy pozemků a nemovitostí</t>
  </si>
  <si>
    <t>Technická asistence, propagace</t>
  </si>
  <si>
    <t>Technický dozor</t>
  </si>
  <si>
    <t>REZERVA</t>
  </si>
  <si>
    <t>CELKEM</t>
  </si>
  <si>
    <t>Začátek</t>
  </si>
  <si>
    <t>konec</t>
  </si>
  <si>
    <t>Vedlejší tratě</t>
  </si>
  <si>
    <t>Vlečky</t>
  </si>
  <si>
    <t>Kontrola</t>
  </si>
  <si>
    <t>S1</t>
  </si>
  <si>
    <t>S1 Cash flow</t>
  </si>
  <si>
    <t>BP</t>
  </si>
  <si>
    <t>BP Cash flow</t>
  </si>
  <si>
    <t>S2 Cash flow</t>
  </si>
  <si>
    <t>S2</t>
  </si>
  <si>
    <t>úsek TM St. Boleslav - TM Mělník - TM Hoštka - TM Libochovany - Uzel Ústí n/L Střekov</t>
  </si>
  <si>
    <t>Studie proveditelnosti změny trakce z DC 3 kV na AC 25 kV, 50 Hz v oblasti „Ústecko a Mělnicko“</t>
  </si>
  <si>
    <t>úsek ŽST Trmice - TM  Koštov -  TM Světec - Bílina (mimo)</t>
  </si>
  <si>
    <t>úsek Ústí n/L Střekov - TM Těchlovice</t>
  </si>
  <si>
    <t>úsek TM Vraňany - TM Roudnice - TM Libochovany - uzel Ústí obvod Jih</t>
  </si>
  <si>
    <t>uzel Ústí n/L  obvod Jih - TM Těchlovice - TM Děčín - Děčín Pr. Žleb -SRN</t>
  </si>
  <si>
    <t>úsek Třebušice - TM Chomutov - TT Kadaň (mimo)</t>
  </si>
  <si>
    <t>úsek Most  -  Obrnice - TM Tvršice - Žatec - Chomutov</t>
  </si>
  <si>
    <t>Most (mimo) - Počerady</t>
  </si>
  <si>
    <t xml:space="preserve">Počerady - Lišany </t>
  </si>
  <si>
    <t>Březno - Chomutov</t>
  </si>
  <si>
    <t>Lišany - Hořetice</t>
  </si>
  <si>
    <t>Oldřichov- Most n.n</t>
  </si>
  <si>
    <t xml:space="preserve">Most. n.n. - Třebušice (mimo) </t>
  </si>
  <si>
    <t>úsek Oldřichov - Louka u Litvínova - Most (bez TM, SpS)</t>
  </si>
  <si>
    <t>Ústí n.L. Trmice- Úpořiny</t>
  </si>
  <si>
    <t>Úpořiny - Bílina</t>
  </si>
  <si>
    <t>Ústí nad Labem - Bohosudov</t>
  </si>
  <si>
    <t>úsek Ústí n/L západ - TM  Oldřichov - TM Most - ŽST Třebušice</t>
  </si>
  <si>
    <t>Bohosudov - Řetenice</t>
  </si>
  <si>
    <t>Řetenice - Bílina</t>
  </si>
  <si>
    <t>Odbočka České Zlatníky -žst.Třebušice</t>
  </si>
  <si>
    <t xml:space="preserve">  uzel Ústí n/L</t>
  </si>
  <si>
    <t>Ústí n.L- Děčín</t>
  </si>
  <si>
    <t>Děčín -SRN</t>
  </si>
  <si>
    <t>Ústí nad Labem -  Boletice</t>
  </si>
  <si>
    <t>Ústí Střekov- Děčín - P. Žleb</t>
  </si>
  <si>
    <t xml:space="preserve"> Nelahozeves(mimo) - Hněvice(mimo)</t>
  </si>
  <si>
    <t>Hněvice - Hrobce</t>
  </si>
  <si>
    <t>Hrobce - Prackovice</t>
  </si>
  <si>
    <t>Prackovice - Ústí n/L Jih</t>
  </si>
  <si>
    <t xml:space="preserve">úsek TM Vraňany - TM Roudnice - TM Libochovany </t>
  </si>
  <si>
    <t>Družkovice - odb. Dubina</t>
  </si>
  <si>
    <t>Třebušice - Chomutov</t>
  </si>
  <si>
    <t>Chomutov - Kadaň</t>
  </si>
  <si>
    <t>Lovosice - Liběšice</t>
  </si>
  <si>
    <t>Neratovice- Všetaty - Kr.Vrutice</t>
  </si>
  <si>
    <t>Děčín Východ - Benešov n-Pl.</t>
  </si>
  <si>
    <t>Lovosice - Čížkovice</t>
  </si>
  <si>
    <t>Vraňany- Roudnice</t>
  </si>
  <si>
    <t>Řetenice- Úpořiny</t>
  </si>
  <si>
    <t>Oldřichov u D - Duchcov n.n.</t>
  </si>
  <si>
    <t>Chomutov-Černovice u Chom.</t>
  </si>
  <si>
    <t>Úpořiny - Chotiměř</t>
  </si>
  <si>
    <t>Louka u L- Litvínov</t>
  </si>
  <si>
    <t>Elektrárna Mělník</t>
  </si>
  <si>
    <t>Elektrárna Prunéřov</t>
  </si>
  <si>
    <t>Elektrárna Počerady</t>
  </si>
  <si>
    <t>Úpravna -Elektrárna Ledvice</t>
  </si>
  <si>
    <t>Ostatní</t>
  </si>
  <si>
    <t>Most n.n. - Louky u Litvínova - Oldřichov</t>
  </si>
  <si>
    <t>TM Libochovany - TM Těchlovice</t>
  </si>
  <si>
    <t>úsek ŽST Trmice - TM  Koštov -  TM Světec</t>
  </si>
  <si>
    <t>TM Kadaň - TM Třebušice</t>
  </si>
  <si>
    <t>TM Těchlovice - obvod Děčín</t>
  </si>
  <si>
    <t xml:space="preserve"> Nelahozeves (mimo) - Hněvice (mimo)</t>
  </si>
  <si>
    <t>Most - Březno u Chomutova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</si>
</sst>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_ ;\-0\ "/>
    <numFmt numFmtId="166" formatCode="#,##0.0000000000000000000"/>
  </numFmts>
  <fonts count="42" x14ac:knownFonts="1">
    <font>
      <sz val="11"/>
      <color theme="1"/>
      <name val="Calibri"/>
      <family val="2"/>
      <charset val="238"/>
      <scheme val="minor"/>
    </font>
    <font>
      <b/>
      <sz val="12"/>
      <color theme="4" tint="-0.249977111117893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theme="1"/>
      <name val="Arial"/>
      <family val="2"/>
      <charset val="238"/>
    </font>
    <font>
      <sz val="11"/>
      <color theme="5" tint="-0.499984740745262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0"/>
      <color rgb="FF00B050"/>
      <name val="Arial CE"/>
      <family val="2"/>
      <charset val="238"/>
    </font>
    <font>
      <b/>
      <sz val="10"/>
      <color rgb="FF00B050"/>
      <name val="Arial CE"/>
      <family val="2"/>
      <charset val="238"/>
    </font>
    <font>
      <sz val="10"/>
      <color theme="5" tint="-0.499984740745262"/>
      <name val="Arial CE"/>
      <family val="2"/>
      <charset val="238"/>
    </font>
    <font>
      <b/>
      <sz val="10"/>
      <color theme="5" tint="-0.499984740745262"/>
      <name val="Arial CE"/>
      <family val="2"/>
      <charset val="238"/>
    </font>
    <font>
      <sz val="11"/>
      <color rgb="FFCC0099"/>
      <name val="Calibri"/>
      <family val="2"/>
      <charset val="238"/>
      <scheme val="minor"/>
    </font>
    <font>
      <sz val="10"/>
      <color rgb="FFCC0099"/>
      <name val="Arial CE"/>
      <family val="2"/>
      <charset val="238"/>
    </font>
    <font>
      <b/>
      <sz val="10"/>
      <color rgb="FFCC0099"/>
      <name val="Arial CE"/>
      <family val="2"/>
      <charset val="238"/>
    </font>
    <font>
      <sz val="11"/>
      <color rgb="FF00B0F0"/>
      <name val="Calibri"/>
      <family val="2"/>
      <charset val="238"/>
      <scheme val="minor"/>
    </font>
    <font>
      <sz val="10"/>
      <color rgb="FF00B0F0"/>
      <name val="Arial CE"/>
      <family val="2"/>
      <charset val="238"/>
    </font>
    <font>
      <b/>
      <sz val="10"/>
      <color rgb="FF00B0F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sz val="10"/>
      <color theme="4" tint="-0.249977111117893"/>
      <name val="Arial CE"/>
      <family val="2"/>
      <charset val="238"/>
    </font>
    <font>
      <b/>
      <sz val="10"/>
      <color theme="4" tint="-0.249977111117893"/>
      <name val="Arial CE"/>
      <family val="2"/>
      <charset val="238"/>
    </font>
    <font>
      <sz val="11"/>
      <color rgb="FFFF66FF"/>
      <name val="Calibri"/>
      <family val="2"/>
      <charset val="238"/>
      <scheme val="minor"/>
    </font>
    <font>
      <b/>
      <sz val="3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Arial CE"/>
      <family val="2"/>
      <charset val="238"/>
    </font>
    <font>
      <b/>
      <sz val="10"/>
      <color rgb="FF0000FF"/>
      <name val="Arial CE"/>
      <family val="2"/>
      <charset val="238"/>
    </font>
    <font>
      <sz val="11"/>
      <color rgb="FF00CC00"/>
      <name val="Calibri"/>
      <family val="2"/>
      <charset val="238"/>
      <scheme val="minor"/>
    </font>
    <font>
      <sz val="10"/>
      <color rgb="FF00CC00"/>
      <name val="Arial CE"/>
      <family val="2"/>
      <charset val="238"/>
    </font>
    <font>
      <b/>
      <sz val="10"/>
      <color rgb="FF00CC00"/>
      <name val="Arial CE"/>
      <family val="2"/>
      <charset val="238"/>
    </font>
    <font>
      <sz val="11"/>
      <color rgb="FF009999"/>
      <name val="Calibri"/>
      <family val="2"/>
      <charset val="238"/>
      <scheme val="minor"/>
    </font>
    <font>
      <sz val="10"/>
      <color rgb="FF009999"/>
      <name val="Arial CE"/>
      <family val="2"/>
      <charset val="238"/>
    </font>
    <font>
      <b/>
      <sz val="10"/>
      <color rgb="FF009999"/>
      <name val="Arial CE"/>
      <family val="2"/>
      <charset val="238"/>
    </font>
    <font>
      <sz val="11"/>
      <color rgb="FFFF00FF"/>
      <name val="Calibri"/>
      <family val="2"/>
      <charset val="238"/>
      <scheme val="minor"/>
    </font>
    <font>
      <sz val="10"/>
      <color rgb="FFFF00FF"/>
      <name val="Arial CE"/>
      <family val="2"/>
      <charset val="238"/>
    </font>
    <font>
      <b/>
      <sz val="10"/>
      <color rgb="FFFF00FF"/>
      <name val="Arial CE"/>
      <family val="2"/>
      <charset val="238"/>
    </font>
    <font>
      <sz val="11"/>
      <color rgb="FF9933FF"/>
      <name val="Calibri"/>
      <family val="2"/>
      <charset val="238"/>
      <scheme val="minor"/>
    </font>
    <font>
      <sz val="10"/>
      <color rgb="FF9933FF"/>
      <name val="Arial CE"/>
      <family val="2"/>
      <charset val="238"/>
    </font>
    <font>
      <b/>
      <sz val="10"/>
      <color rgb="FF9933FF"/>
      <name val="Arial CE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9933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164" fontId="2" fillId="3" borderId="3" xfId="0" applyNumberFormat="1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4" fontId="2" fillId="3" borderId="3" xfId="0" applyNumberFormat="1" applyFont="1" applyFill="1" applyBorder="1" applyAlignment="1">
      <alignment vertical="center"/>
    </xf>
    <xf numFmtId="0" fontId="2" fillId="3" borderId="5" xfId="0" applyFont="1" applyFill="1" applyBorder="1"/>
    <xf numFmtId="0" fontId="2" fillId="3" borderId="6" xfId="0" applyFont="1" applyFill="1" applyBorder="1"/>
    <xf numFmtId="0" fontId="3" fillId="2" borderId="7" xfId="0" applyFont="1" applyFill="1" applyBorder="1" applyAlignment="1">
      <alignment vertical="center"/>
    </xf>
    <xf numFmtId="4" fontId="3" fillId="2" borderId="8" xfId="0" applyNumberFormat="1" applyFont="1" applyFill="1" applyBorder="1" applyAlignment="1">
      <alignment vertical="center"/>
    </xf>
    <xf numFmtId="0" fontId="2" fillId="3" borderId="9" xfId="0" applyFont="1" applyFill="1" applyBorder="1"/>
    <xf numFmtId="0" fontId="2" fillId="3" borderId="7" xfId="0" applyFont="1" applyFill="1" applyBorder="1"/>
    <xf numFmtId="0" fontId="0" fillId="0" borderId="10" xfId="0" applyBorder="1"/>
    <xf numFmtId="0" fontId="0" fillId="0" borderId="11" xfId="0" applyBorder="1" applyAlignment="1">
      <alignment horizontal="center" wrapText="1" shrinkToFit="1"/>
    </xf>
    <xf numFmtId="0" fontId="0" fillId="0" borderId="12" xfId="0" applyBorder="1" applyAlignment="1">
      <alignment horizontal="center" wrapText="1" shrinkToFit="1"/>
    </xf>
    <xf numFmtId="0" fontId="3" fillId="2" borderId="13" xfId="0" applyFont="1" applyFill="1" applyBorder="1" applyAlignment="1">
      <alignment vertical="center"/>
    </xf>
    <xf numFmtId="164" fontId="2" fillId="3" borderId="14" xfId="0" applyNumberFormat="1" applyFont="1" applyFill="1" applyBorder="1" applyAlignment="1">
      <alignment vertical="center"/>
    </xf>
    <xf numFmtId="4" fontId="3" fillId="2" borderId="11" xfId="0" applyNumberFormat="1" applyFont="1" applyFill="1" applyBorder="1" applyAlignment="1">
      <alignment vertical="center"/>
    </xf>
    <xf numFmtId="4" fontId="3" fillId="2" borderId="12" xfId="0" applyNumberFormat="1" applyFont="1" applyFill="1" applyBorder="1" applyAlignment="1">
      <alignment vertical="center"/>
    </xf>
    <xf numFmtId="4" fontId="2" fillId="3" borderId="14" xfId="0" applyNumberFormat="1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 shrinkToFit="1"/>
    </xf>
    <xf numFmtId="0" fontId="6" fillId="0" borderId="11" xfId="0" applyFont="1" applyBorder="1" applyAlignment="1">
      <alignment horizontal="center" wrapText="1" shrinkToFit="1"/>
    </xf>
    <xf numFmtId="164" fontId="7" fillId="3" borderId="3" xfId="0" applyNumberFormat="1" applyFont="1" applyFill="1" applyBorder="1" applyAlignment="1">
      <alignment vertical="center"/>
    </xf>
    <xf numFmtId="164" fontId="7" fillId="3" borderId="14" xfId="0" applyNumberFormat="1" applyFont="1" applyFill="1" applyBorder="1" applyAlignment="1">
      <alignment vertical="center"/>
    </xf>
    <xf numFmtId="164" fontId="9" fillId="3" borderId="3" xfId="0" applyNumberFormat="1" applyFont="1" applyFill="1" applyBorder="1" applyAlignment="1">
      <alignment vertical="center"/>
    </xf>
    <xf numFmtId="164" fontId="9" fillId="3" borderId="14" xfId="0" applyNumberFormat="1" applyFont="1" applyFill="1" applyBorder="1" applyAlignment="1">
      <alignment vertical="center"/>
    </xf>
    <xf numFmtId="0" fontId="11" fillId="0" borderId="11" xfId="0" applyFont="1" applyBorder="1" applyAlignment="1">
      <alignment horizontal="center" wrapText="1" shrinkToFit="1"/>
    </xf>
    <xf numFmtId="164" fontId="12" fillId="3" borderId="3" xfId="0" applyNumberFormat="1" applyFont="1" applyFill="1" applyBorder="1" applyAlignment="1">
      <alignment vertical="center"/>
    </xf>
    <xf numFmtId="164" fontId="12" fillId="3" borderId="14" xfId="0" applyNumberFormat="1" applyFont="1" applyFill="1" applyBorder="1" applyAlignment="1">
      <alignment vertical="center"/>
    </xf>
    <xf numFmtId="0" fontId="14" fillId="0" borderId="11" xfId="0" applyFont="1" applyBorder="1" applyAlignment="1">
      <alignment horizontal="center" wrapText="1" shrinkToFit="1"/>
    </xf>
    <xf numFmtId="164" fontId="15" fillId="3" borderId="3" xfId="0" applyNumberFormat="1" applyFont="1" applyFill="1" applyBorder="1" applyAlignment="1">
      <alignment vertical="center"/>
    </xf>
    <xf numFmtId="164" fontId="15" fillId="3" borderId="14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165" fontId="0" fillId="4" borderId="12" xfId="0" applyNumberFormat="1" applyFill="1" applyBorder="1" applyAlignment="1">
      <alignment horizontal="center" wrapText="1" shrinkToFit="1"/>
    </xf>
    <xf numFmtId="0" fontId="0" fillId="5" borderId="0" xfId="0" applyFill="1"/>
    <xf numFmtId="0" fontId="0" fillId="6" borderId="0" xfId="0" applyFill="1"/>
    <xf numFmtId="0" fontId="19" fillId="0" borderId="11" xfId="0" applyFont="1" applyBorder="1" applyAlignment="1">
      <alignment horizontal="center" wrapText="1" shrinkToFit="1"/>
    </xf>
    <xf numFmtId="4" fontId="3" fillId="2" borderId="18" xfId="0" applyNumberFormat="1" applyFont="1" applyFill="1" applyBorder="1" applyAlignment="1">
      <alignment vertical="center"/>
    </xf>
    <xf numFmtId="4" fontId="3" fillId="2" borderId="17" xfId="0" applyNumberFormat="1" applyFont="1" applyFill="1" applyBorder="1" applyAlignment="1">
      <alignment vertical="center"/>
    </xf>
    <xf numFmtId="0" fontId="20" fillId="0" borderId="11" xfId="0" applyFont="1" applyBorder="1" applyAlignment="1">
      <alignment horizontal="center" wrapText="1" shrinkToFit="1"/>
    </xf>
    <xf numFmtId="164" fontId="21" fillId="3" borderId="3" xfId="0" applyNumberFormat="1" applyFont="1" applyFill="1" applyBorder="1" applyAlignment="1">
      <alignment vertical="center"/>
    </xf>
    <xf numFmtId="164" fontId="21" fillId="3" borderId="14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/>
    </xf>
    <xf numFmtId="164" fontId="12" fillId="3" borderId="1" xfId="0" applyNumberFormat="1" applyFont="1" applyFill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7" fillId="3" borderId="1" xfId="0" applyNumberFormat="1" applyFont="1" applyFill="1" applyBorder="1" applyAlignment="1">
      <alignment vertical="center"/>
    </xf>
    <xf numFmtId="164" fontId="21" fillId="3" borderId="1" xfId="0" applyNumberFormat="1" applyFont="1" applyFill="1" applyBorder="1" applyAlignment="1">
      <alignment vertical="center"/>
    </xf>
    <xf numFmtId="164" fontId="9" fillId="2" borderId="3" xfId="0" applyNumberFormat="1" applyFont="1" applyFill="1" applyBorder="1" applyAlignment="1">
      <alignment vertical="center"/>
    </xf>
    <xf numFmtId="164" fontId="12" fillId="2" borderId="3" xfId="0" applyNumberFormat="1" applyFont="1" applyFill="1" applyBorder="1" applyAlignment="1">
      <alignment vertical="center"/>
    </xf>
    <xf numFmtId="164" fontId="15" fillId="2" borderId="3" xfId="0" applyNumberFormat="1" applyFont="1" applyFill="1" applyBorder="1" applyAlignment="1">
      <alignment vertical="center"/>
    </xf>
    <xf numFmtId="164" fontId="7" fillId="2" borderId="3" xfId="0" applyNumberFormat="1" applyFont="1" applyFill="1" applyBorder="1" applyAlignment="1">
      <alignment vertical="center"/>
    </xf>
    <xf numFmtId="164" fontId="21" fillId="2" borderId="3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vertical="center"/>
    </xf>
    <xf numFmtId="164" fontId="15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164" fontId="21" fillId="2" borderId="1" xfId="0" applyNumberFormat="1" applyFont="1" applyFill="1" applyBorder="1" applyAlignment="1">
      <alignment vertical="center"/>
    </xf>
    <xf numFmtId="4" fontId="17" fillId="0" borderId="14" xfId="0" applyNumberFormat="1" applyFont="1" applyFill="1" applyBorder="1" applyAlignment="1">
      <alignment horizontal="center" vertical="center"/>
    </xf>
    <xf numFmtId="166" fontId="0" fillId="0" borderId="0" xfId="0" applyNumberFormat="1"/>
    <xf numFmtId="0" fontId="0" fillId="0" borderId="1" xfId="0" applyBorder="1" applyAlignment="1">
      <alignment horizontal="center" wrapText="1" shrinkToFit="1"/>
    </xf>
    <xf numFmtId="0" fontId="18" fillId="0" borderId="1" xfId="0" applyFont="1" applyBorder="1" applyAlignment="1">
      <alignment horizontal="center" wrapText="1" shrinkToFit="1"/>
    </xf>
    <xf numFmtId="1" fontId="3" fillId="2" borderId="19" xfId="0" applyNumberFormat="1" applyFont="1" applyFill="1" applyBorder="1" applyAlignment="1">
      <alignment horizontal="center" vertical="center"/>
    </xf>
    <xf numFmtId="1" fontId="3" fillId="2" borderId="20" xfId="0" applyNumberFormat="1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right" vertical="center"/>
    </xf>
    <xf numFmtId="1" fontId="10" fillId="2" borderId="22" xfId="0" applyNumberFormat="1" applyFont="1" applyFill="1" applyBorder="1" applyAlignment="1">
      <alignment horizontal="center" vertical="center"/>
    </xf>
    <xf numFmtId="1" fontId="10" fillId="2" borderId="23" xfId="0" applyNumberFormat="1" applyFont="1" applyFill="1" applyBorder="1" applyAlignment="1">
      <alignment horizontal="center" vertical="center"/>
    </xf>
    <xf numFmtId="1" fontId="8" fillId="2" borderId="22" xfId="0" applyNumberFormat="1" applyFont="1" applyFill="1" applyBorder="1" applyAlignment="1">
      <alignment horizontal="center" vertical="center"/>
    </xf>
    <xf numFmtId="1" fontId="8" fillId="2" borderId="23" xfId="0" applyNumberFormat="1" applyFont="1" applyFill="1" applyBorder="1" applyAlignment="1">
      <alignment horizontal="center" vertical="center"/>
    </xf>
    <xf numFmtId="1" fontId="13" fillId="2" borderId="19" xfId="0" applyNumberFormat="1" applyFont="1" applyFill="1" applyBorder="1" applyAlignment="1">
      <alignment horizontal="center" vertical="center"/>
    </xf>
    <xf numFmtId="1" fontId="13" fillId="2" borderId="20" xfId="0" applyNumberFormat="1" applyFont="1" applyFill="1" applyBorder="1" applyAlignment="1">
      <alignment horizontal="center" vertical="center"/>
    </xf>
    <xf numFmtId="1" fontId="16" fillId="2" borderId="22" xfId="0" applyNumberFormat="1" applyFont="1" applyFill="1" applyBorder="1" applyAlignment="1">
      <alignment horizontal="center" vertical="center"/>
    </xf>
    <xf numFmtId="1" fontId="16" fillId="2" borderId="23" xfId="0" applyNumberFormat="1" applyFont="1" applyFill="1" applyBorder="1" applyAlignment="1">
      <alignment horizontal="center" vertical="center"/>
    </xf>
    <xf numFmtId="1" fontId="8" fillId="2" borderId="19" xfId="0" applyNumberFormat="1" applyFont="1" applyFill="1" applyBorder="1" applyAlignment="1">
      <alignment horizontal="center" vertical="center"/>
    </xf>
    <xf numFmtId="1" fontId="8" fillId="2" borderId="20" xfId="0" applyNumberFormat="1" applyFont="1" applyFill="1" applyBorder="1" applyAlignment="1">
      <alignment horizontal="center" vertical="center"/>
    </xf>
    <xf numFmtId="1" fontId="22" fillId="2" borderId="22" xfId="0" applyNumberFormat="1" applyFont="1" applyFill="1" applyBorder="1" applyAlignment="1">
      <alignment horizontal="center" vertical="center"/>
    </xf>
    <xf numFmtId="1" fontId="22" fillId="2" borderId="23" xfId="0" applyNumberFormat="1" applyFont="1" applyFill="1" applyBorder="1" applyAlignment="1">
      <alignment horizontal="center" vertical="center"/>
    </xf>
    <xf numFmtId="0" fontId="24" fillId="0" borderId="10" xfId="0" applyFont="1" applyBorder="1" applyAlignment="1">
      <alignment horizontal="left" vertical="center"/>
    </xf>
    <xf numFmtId="0" fontId="25" fillId="0" borderId="11" xfId="0" applyFont="1" applyBorder="1" applyAlignment="1">
      <alignment horizontal="center" wrapText="1" shrinkToFit="1"/>
    </xf>
    <xf numFmtId="164" fontId="17" fillId="3" borderId="3" xfId="0" applyNumberFormat="1" applyFont="1" applyFill="1" applyBorder="1" applyAlignment="1">
      <alignment vertical="center"/>
    </xf>
    <xf numFmtId="164" fontId="17" fillId="3" borderId="14" xfId="0" applyNumberFormat="1" applyFont="1" applyFill="1" applyBorder="1" applyAlignment="1">
      <alignment vertical="center"/>
    </xf>
    <xf numFmtId="0" fontId="19" fillId="0" borderId="18" xfId="0" applyFont="1" applyBorder="1" applyAlignment="1">
      <alignment horizontal="center" wrapText="1" shrinkToFit="1"/>
    </xf>
    <xf numFmtId="0" fontId="19" fillId="0" borderId="24" xfId="0" applyFont="1" applyBorder="1" applyAlignment="1">
      <alignment horizontal="center" wrapText="1" shrinkToFit="1"/>
    </xf>
    <xf numFmtId="0" fontId="0" fillId="0" borderId="25" xfId="0" applyBorder="1" applyAlignment="1">
      <alignment horizontal="center" wrapText="1" shrinkToFit="1"/>
    </xf>
    <xf numFmtId="0" fontId="0" fillId="8" borderId="0" xfId="0" applyFill="1"/>
    <xf numFmtId="0" fontId="0" fillId="0" borderId="0" xfId="0" applyFill="1"/>
    <xf numFmtId="1" fontId="26" fillId="2" borderId="19" xfId="0" applyNumberFormat="1" applyFont="1" applyFill="1" applyBorder="1" applyAlignment="1">
      <alignment horizontal="center" vertical="center"/>
    </xf>
    <xf numFmtId="1" fontId="26" fillId="2" borderId="20" xfId="0" applyNumberFormat="1" applyFont="1" applyFill="1" applyBorder="1" applyAlignment="1">
      <alignment horizontal="center" vertical="center"/>
    </xf>
    <xf numFmtId="0" fontId="27" fillId="9" borderId="0" xfId="0" applyFont="1" applyFill="1"/>
    <xf numFmtId="0" fontId="27" fillId="0" borderId="11" xfId="0" applyFont="1" applyBorder="1" applyAlignment="1">
      <alignment horizontal="center" wrapText="1" shrinkToFit="1"/>
    </xf>
    <xf numFmtId="164" fontId="28" fillId="3" borderId="3" xfId="0" applyNumberFormat="1" applyFont="1" applyFill="1" applyBorder="1" applyAlignment="1">
      <alignment vertical="center"/>
    </xf>
    <xf numFmtId="1" fontId="29" fillId="2" borderId="22" xfId="0" applyNumberFormat="1" applyFont="1" applyFill="1" applyBorder="1" applyAlignment="1">
      <alignment horizontal="center" vertical="center"/>
    </xf>
    <xf numFmtId="1" fontId="29" fillId="2" borderId="23" xfId="0" applyNumberFormat="1" applyFont="1" applyFill="1" applyBorder="1" applyAlignment="1">
      <alignment horizontal="center" vertical="center"/>
    </xf>
    <xf numFmtId="164" fontId="28" fillId="3" borderId="14" xfId="0" applyNumberFormat="1" applyFont="1" applyFill="1" applyBorder="1" applyAlignment="1">
      <alignment vertical="center"/>
    </xf>
    <xf numFmtId="164" fontId="28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28" fillId="2" borderId="3" xfId="0" applyNumberFormat="1" applyFont="1" applyFill="1" applyBorder="1" applyAlignment="1">
      <alignment vertical="center"/>
    </xf>
    <xf numFmtId="164" fontId="17" fillId="2" borderId="3" xfId="0" applyNumberFormat="1" applyFont="1" applyFill="1" applyBorder="1" applyAlignment="1">
      <alignment vertical="center"/>
    </xf>
    <xf numFmtId="164" fontId="28" fillId="2" borderId="1" xfId="0" applyNumberFormat="1" applyFont="1" applyFill="1" applyBorder="1" applyAlignment="1">
      <alignment vertical="center"/>
    </xf>
    <xf numFmtId="164" fontId="17" fillId="2" borderId="1" xfId="0" applyNumberFormat="1" applyFont="1" applyFill="1" applyBorder="1" applyAlignment="1">
      <alignment vertical="center"/>
    </xf>
    <xf numFmtId="0" fontId="30" fillId="0" borderId="11" xfId="0" applyFont="1" applyBorder="1" applyAlignment="1">
      <alignment horizontal="center" wrapText="1" shrinkToFit="1"/>
    </xf>
    <xf numFmtId="164" fontId="31" fillId="3" borderId="3" xfId="0" applyNumberFormat="1" applyFont="1" applyFill="1" applyBorder="1" applyAlignment="1">
      <alignment vertical="center"/>
    </xf>
    <xf numFmtId="164" fontId="31" fillId="3" borderId="14" xfId="0" applyNumberFormat="1" applyFont="1" applyFill="1" applyBorder="1" applyAlignment="1">
      <alignment vertical="center"/>
    </xf>
    <xf numFmtId="164" fontId="31" fillId="2" borderId="1" xfId="0" applyNumberFormat="1" applyFont="1" applyFill="1" applyBorder="1" applyAlignment="1">
      <alignment vertical="center"/>
    </xf>
    <xf numFmtId="164" fontId="31" fillId="3" borderId="1" xfId="0" applyNumberFormat="1" applyFont="1" applyFill="1" applyBorder="1" applyAlignment="1">
      <alignment vertical="center"/>
    </xf>
    <xf numFmtId="164" fontId="31" fillId="2" borderId="3" xfId="0" applyNumberFormat="1" applyFont="1" applyFill="1" applyBorder="1" applyAlignment="1">
      <alignment vertical="center"/>
    </xf>
    <xf numFmtId="1" fontId="32" fillId="2" borderId="22" xfId="0" applyNumberFormat="1" applyFont="1" applyFill="1" applyBorder="1" applyAlignment="1">
      <alignment horizontal="center" vertical="center"/>
    </xf>
    <xf numFmtId="1" fontId="32" fillId="2" borderId="23" xfId="0" applyNumberFormat="1" applyFont="1" applyFill="1" applyBorder="1" applyAlignment="1">
      <alignment horizontal="center" vertical="center"/>
    </xf>
    <xf numFmtId="0" fontId="6" fillId="7" borderId="0" xfId="0" applyFont="1" applyFill="1"/>
    <xf numFmtId="0" fontId="30" fillId="10" borderId="0" xfId="0" applyFont="1" applyFill="1"/>
    <xf numFmtId="0" fontId="0" fillId="11" borderId="0" xfId="0" applyFill="1"/>
    <xf numFmtId="0" fontId="33" fillId="0" borderId="11" xfId="0" applyFont="1" applyBorder="1" applyAlignment="1">
      <alignment horizontal="center" wrapText="1" shrinkToFit="1"/>
    </xf>
    <xf numFmtId="164" fontId="34" fillId="3" borderId="3" xfId="0" applyNumberFormat="1" applyFont="1" applyFill="1" applyBorder="1" applyAlignment="1">
      <alignment vertical="center"/>
    </xf>
    <xf numFmtId="164" fontId="34" fillId="3" borderId="14" xfId="0" applyNumberFormat="1" applyFont="1" applyFill="1" applyBorder="1" applyAlignment="1">
      <alignment vertical="center"/>
    </xf>
    <xf numFmtId="164" fontId="34" fillId="2" borderId="1" xfId="0" applyNumberFormat="1" applyFont="1" applyFill="1" applyBorder="1" applyAlignment="1">
      <alignment vertical="center"/>
    </xf>
    <xf numFmtId="164" fontId="34" fillId="3" borderId="1" xfId="0" applyNumberFormat="1" applyFont="1" applyFill="1" applyBorder="1" applyAlignment="1">
      <alignment vertical="center"/>
    </xf>
    <xf numFmtId="164" fontId="34" fillId="2" borderId="3" xfId="0" applyNumberFormat="1" applyFont="1" applyFill="1" applyBorder="1" applyAlignment="1">
      <alignment vertical="center"/>
    </xf>
    <xf numFmtId="1" fontId="35" fillId="2" borderId="19" xfId="0" applyNumberFormat="1" applyFont="1" applyFill="1" applyBorder="1" applyAlignment="1">
      <alignment horizontal="center" vertical="center"/>
    </xf>
    <xf numFmtId="1" fontId="35" fillId="2" borderId="20" xfId="0" applyNumberFormat="1" applyFont="1" applyFill="1" applyBorder="1" applyAlignment="1">
      <alignment horizontal="center" vertical="center"/>
    </xf>
    <xf numFmtId="0" fontId="23" fillId="12" borderId="0" xfId="0" applyFont="1" applyFill="1"/>
    <xf numFmtId="0" fontId="36" fillId="0" borderId="11" xfId="0" applyFont="1" applyBorder="1" applyAlignment="1">
      <alignment horizontal="center" wrapText="1" shrinkToFit="1"/>
    </xf>
    <xf numFmtId="164" fontId="37" fillId="3" borderId="3" xfId="0" applyNumberFormat="1" applyFont="1" applyFill="1" applyBorder="1" applyAlignment="1">
      <alignment vertical="center"/>
    </xf>
    <xf numFmtId="164" fontId="37" fillId="3" borderId="14" xfId="0" applyNumberFormat="1" applyFont="1" applyFill="1" applyBorder="1" applyAlignment="1">
      <alignment vertical="center"/>
    </xf>
    <xf numFmtId="164" fontId="37" fillId="2" borderId="1" xfId="0" applyNumberFormat="1" applyFont="1" applyFill="1" applyBorder="1" applyAlignment="1">
      <alignment vertical="center"/>
    </xf>
    <xf numFmtId="164" fontId="37" fillId="3" borderId="1" xfId="0" applyNumberFormat="1" applyFont="1" applyFill="1" applyBorder="1" applyAlignment="1">
      <alignment vertical="center"/>
    </xf>
    <xf numFmtId="164" fontId="37" fillId="2" borderId="3" xfId="0" applyNumberFormat="1" applyFont="1" applyFill="1" applyBorder="1" applyAlignment="1">
      <alignment vertical="center"/>
    </xf>
    <xf numFmtId="1" fontId="38" fillId="2" borderId="19" xfId="0" applyNumberFormat="1" applyFont="1" applyFill="1" applyBorder="1" applyAlignment="1">
      <alignment horizontal="center" vertical="center"/>
    </xf>
    <xf numFmtId="1" fontId="38" fillId="2" borderId="20" xfId="0" applyNumberFormat="1" applyFont="1" applyFill="1" applyBorder="1" applyAlignment="1">
      <alignment horizontal="center" vertical="center"/>
    </xf>
    <xf numFmtId="0" fontId="0" fillId="13" borderId="0" xfId="0" applyFill="1"/>
    <xf numFmtId="0" fontId="39" fillId="0" borderId="11" xfId="0" applyFont="1" applyBorder="1" applyAlignment="1">
      <alignment horizontal="center" wrapText="1" shrinkToFit="1"/>
    </xf>
    <xf numFmtId="164" fontId="40" fillId="3" borderId="3" xfId="0" applyNumberFormat="1" applyFont="1" applyFill="1" applyBorder="1" applyAlignment="1">
      <alignment vertical="center"/>
    </xf>
    <xf numFmtId="164" fontId="40" fillId="3" borderId="14" xfId="0" applyNumberFormat="1" applyFont="1" applyFill="1" applyBorder="1" applyAlignment="1">
      <alignment vertical="center"/>
    </xf>
    <xf numFmtId="164" fontId="40" fillId="2" borderId="1" xfId="0" applyNumberFormat="1" applyFont="1" applyFill="1" applyBorder="1" applyAlignment="1">
      <alignment vertical="center"/>
    </xf>
    <xf numFmtId="164" fontId="40" fillId="3" borderId="1" xfId="0" applyNumberFormat="1" applyFont="1" applyFill="1" applyBorder="1" applyAlignment="1">
      <alignment vertical="center"/>
    </xf>
    <xf numFmtId="164" fontId="40" fillId="2" borderId="3" xfId="0" applyNumberFormat="1" applyFont="1" applyFill="1" applyBorder="1" applyAlignment="1">
      <alignment vertical="center"/>
    </xf>
    <xf numFmtId="1" fontId="41" fillId="2" borderId="19" xfId="0" applyNumberFormat="1" applyFont="1" applyFill="1" applyBorder="1" applyAlignment="1">
      <alignment horizontal="center" vertical="center"/>
    </xf>
    <xf numFmtId="1" fontId="41" fillId="2" borderId="20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933FF"/>
      <color rgb="FFFF00FF"/>
      <color rgb="FF009999"/>
      <color rgb="FF00CC00"/>
      <color rgb="FF46D9FC"/>
      <color rgb="FFFF66FF"/>
      <color rgb="FF0000FF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 i="0" cap="all" baseline="0">
                <a:effectLst/>
              </a:rPr>
              <a:t>Průběh investičních nákladů </a:t>
            </a:r>
            <a:br>
              <a:rPr lang="cs-CZ" sz="1600" b="1" i="0" cap="all" baseline="0">
                <a:effectLst/>
              </a:rPr>
            </a:br>
            <a:r>
              <a:rPr lang="cs-CZ" sz="1600" b="1" i="0" cap="all" baseline="0">
                <a:effectLst/>
              </a:rPr>
              <a:t>varianty BP (mil.Kč/rok)</a:t>
            </a:r>
            <a:endParaRPr lang="cs-CZ" sz="1400">
              <a:effectLst/>
            </a:endParaRPr>
          </a:p>
        </c:rich>
      </c:tx>
      <c:layout>
        <c:manualLayout>
          <c:xMode val="edge"/>
          <c:yMode val="edge"/>
          <c:x val="0.27954101947782845"/>
          <c:y val="4.13145539906103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BP!$C$25:$N$25</c:f>
              <c:numCache>
                <c:formatCode>General</c:formatCode>
                <c:ptCount val="12"/>
                <c:pt idx="0" formatCode="0_ ;\-0\ 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</c:numCache>
            </c:numRef>
          </c:cat>
          <c:val>
            <c:numRef>
              <c:f>BP!$C$44:$N$44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235.90259264866125</c:v>
                </c:pt>
                <c:pt idx="4">
                  <c:v>726.29365826991977</c:v>
                </c:pt>
                <c:pt idx="5">
                  <c:v>1534.3508245688975</c:v>
                </c:pt>
                <c:pt idx="6">
                  <c:v>3775.0742867501167</c:v>
                </c:pt>
                <c:pt idx="7">
                  <c:v>4731.3268232122764</c:v>
                </c:pt>
                <c:pt idx="8">
                  <c:v>4731.3268232122764</c:v>
                </c:pt>
                <c:pt idx="9">
                  <c:v>3242.8181456275056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5B-4E42-A588-4B234E77EBF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20696960"/>
        <c:axId val="220699648"/>
      </c:barChart>
      <c:catAx>
        <c:axId val="220696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;\-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20699648"/>
        <c:crosses val="autoZero"/>
        <c:auto val="1"/>
        <c:lblAlgn val="ctr"/>
        <c:lblOffset val="100"/>
        <c:noMultiLvlLbl val="0"/>
      </c:catAx>
      <c:valAx>
        <c:axId val="220699648"/>
        <c:scaling>
          <c:orientation val="minMax"/>
        </c:scaling>
        <c:delete val="1"/>
        <c:axPos val="l"/>
        <c:numFmt formatCode="#,##0.00" sourceLinked="1"/>
        <c:majorTickMark val="none"/>
        <c:minorTickMark val="none"/>
        <c:tickLblPos val="nextTo"/>
        <c:crossAx val="220696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Průběh investičních nákladů</a:t>
            </a:r>
            <a:r>
              <a:rPr lang="cs-CZ" baseline="0"/>
              <a:t> </a:t>
            </a:r>
            <a:br>
              <a:rPr lang="cs-CZ" baseline="0"/>
            </a:br>
            <a:r>
              <a:rPr lang="cs-CZ"/>
              <a:t>varianty S1 (mil.Kč/rok)</a:t>
            </a:r>
          </a:p>
        </c:rich>
      </c:tx>
      <c:layout>
        <c:manualLayout>
          <c:xMode val="edge"/>
          <c:yMode val="edge"/>
          <c:x val="0.27954101947782845"/>
          <c:y val="4.13145539906103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'S1'!$C$25:$N$25</c:f>
              <c:numCache>
                <c:formatCode>General</c:formatCode>
                <c:ptCount val="12"/>
                <c:pt idx="0" formatCode="0_ ;\-0\ 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</c:numCache>
            </c:numRef>
          </c:cat>
          <c:val>
            <c:numRef>
              <c:f>'S1'!$C$44:$N$44</c:f>
              <c:numCache>
                <c:formatCode>#,##0.00</c:formatCode>
                <c:ptCount val="12"/>
                <c:pt idx="0">
                  <c:v>1185.603606935658</c:v>
                </c:pt>
                <c:pt idx="1">
                  <c:v>969.49887799886631</c:v>
                </c:pt>
                <c:pt idx="2">
                  <c:v>559.55033791526341</c:v>
                </c:pt>
                <c:pt idx="3">
                  <c:v>599.87410431378828</c:v>
                </c:pt>
                <c:pt idx="4">
                  <c:v>1996.4125673004037</c:v>
                </c:pt>
                <c:pt idx="5">
                  <c:v>2044.0877704852119</c:v>
                </c:pt>
                <c:pt idx="6">
                  <c:v>4102.6505957191002</c:v>
                </c:pt>
                <c:pt idx="7">
                  <c:v>7403.8623446625779</c:v>
                </c:pt>
                <c:pt idx="8">
                  <c:v>7403.8623446625779</c:v>
                </c:pt>
                <c:pt idx="9">
                  <c:v>7403.8623446625779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72-4C6D-8ED0-382C805E970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21658112"/>
        <c:axId val="221681536"/>
      </c:barChart>
      <c:catAx>
        <c:axId val="221658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;\-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21681536"/>
        <c:crosses val="autoZero"/>
        <c:auto val="1"/>
        <c:lblAlgn val="ctr"/>
        <c:lblOffset val="100"/>
        <c:noMultiLvlLbl val="0"/>
      </c:catAx>
      <c:valAx>
        <c:axId val="221681536"/>
        <c:scaling>
          <c:orientation val="minMax"/>
        </c:scaling>
        <c:delete val="1"/>
        <c:axPos val="l"/>
        <c:numFmt formatCode="#,##0.00" sourceLinked="1"/>
        <c:majorTickMark val="none"/>
        <c:minorTickMark val="none"/>
        <c:tickLblPos val="nextTo"/>
        <c:crossAx val="221658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Průběh investičních nákladů</a:t>
            </a:r>
            <a:r>
              <a:rPr lang="cs-CZ" baseline="0"/>
              <a:t> </a:t>
            </a:r>
            <a:br>
              <a:rPr lang="cs-CZ" baseline="0"/>
            </a:br>
            <a:r>
              <a:rPr lang="cs-CZ"/>
              <a:t>varianty S2 (mil.Kč/rok)</a:t>
            </a:r>
          </a:p>
        </c:rich>
      </c:tx>
      <c:layout>
        <c:manualLayout>
          <c:xMode val="edge"/>
          <c:yMode val="edge"/>
          <c:x val="0.27954101947782845"/>
          <c:y val="4.13145539906103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solidFill>
                <a:srgbClr val="FFC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'S2'!$C$25:$N$25</c:f>
              <c:numCache>
                <c:formatCode>General</c:formatCode>
                <c:ptCount val="12"/>
                <c:pt idx="0" formatCode="0_ ;\-0\ 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</c:numCache>
            </c:numRef>
          </c:cat>
          <c:val>
            <c:numRef>
              <c:f>'S2'!$C$44:$N$44</c:f>
              <c:numCache>
                <c:formatCode>#,##0.00</c:formatCode>
                <c:ptCount val="12"/>
                <c:pt idx="0">
                  <c:v>758.30949943347321</c:v>
                </c:pt>
                <c:pt idx="1">
                  <c:v>626.8625551327159</c:v>
                </c:pt>
                <c:pt idx="2">
                  <c:v>171.2627205858731</c:v>
                </c:pt>
                <c:pt idx="3">
                  <c:v>305.63818500622295</c:v>
                </c:pt>
                <c:pt idx="4">
                  <c:v>171.58582896292549</c:v>
                </c:pt>
                <c:pt idx="5">
                  <c:v>1338.3258823668082</c:v>
                </c:pt>
                <c:pt idx="6">
                  <c:v>1730.2058297489098</c:v>
                </c:pt>
                <c:pt idx="7">
                  <c:v>4666.680011522154</c:v>
                </c:pt>
                <c:pt idx="8">
                  <c:v>5951.9418998921874</c:v>
                </c:pt>
                <c:pt idx="9">
                  <c:v>5951.9418998921874</c:v>
                </c:pt>
                <c:pt idx="10">
                  <c:v>5196.3398644477229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38-4615-9AAA-A5737CC27FE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21445504"/>
        <c:axId val="220988160"/>
      </c:barChart>
      <c:catAx>
        <c:axId val="221445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;\-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20988160"/>
        <c:crosses val="autoZero"/>
        <c:auto val="1"/>
        <c:lblAlgn val="ctr"/>
        <c:lblOffset val="100"/>
        <c:noMultiLvlLbl val="0"/>
      </c:catAx>
      <c:valAx>
        <c:axId val="220988160"/>
        <c:scaling>
          <c:orientation val="minMax"/>
        </c:scaling>
        <c:delete val="1"/>
        <c:axPos val="l"/>
        <c:numFmt formatCode="#,##0.00" sourceLinked="1"/>
        <c:majorTickMark val="none"/>
        <c:minorTickMark val="none"/>
        <c:tickLblPos val="nextTo"/>
        <c:crossAx val="22144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172508</xdr:colOff>
      <xdr:row>45</xdr:row>
      <xdr:rowOff>5293</xdr:rowOff>
    </xdr:from>
    <xdr:to>
      <xdr:col>9</xdr:col>
      <xdr:colOff>950383</xdr:colOff>
      <xdr:row>62</xdr:row>
      <xdr:rowOff>148168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A09D6A46-A377-4024-83BB-4DCEABB783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172508</xdr:colOff>
      <xdr:row>45</xdr:row>
      <xdr:rowOff>5293</xdr:rowOff>
    </xdr:from>
    <xdr:to>
      <xdr:col>9</xdr:col>
      <xdr:colOff>950383</xdr:colOff>
      <xdr:row>62</xdr:row>
      <xdr:rowOff>148168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E50B24EA-24F4-4A9C-B540-84CC972660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172508</xdr:colOff>
      <xdr:row>45</xdr:row>
      <xdr:rowOff>5293</xdr:rowOff>
    </xdr:from>
    <xdr:to>
      <xdr:col>9</xdr:col>
      <xdr:colOff>950383</xdr:colOff>
      <xdr:row>62</xdr:row>
      <xdr:rowOff>148168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FC959D71-A1B5-4F5A-80BC-DB0D90B1ED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workbookViewId="0">
      <selection activeCell="B29" sqref="B29"/>
    </sheetView>
  </sheetViews>
  <sheetFormatPr defaultRowHeight="15" x14ac:dyDescent="0.25"/>
  <cols>
    <col min="1" max="1" width="9.28515625" customWidth="1"/>
    <col min="2" max="2" width="51.85546875" customWidth="1"/>
    <col min="3" max="3" width="27.85546875" customWidth="1"/>
    <col min="4" max="4" width="29.85546875" customWidth="1"/>
    <col min="5" max="5" width="32" customWidth="1"/>
  </cols>
  <sheetData>
    <row r="1" spans="1:5" ht="55.5" customHeight="1" x14ac:dyDescent="0.25">
      <c r="A1" s="139" t="s">
        <v>35</v>
      </c>
      <c r="B1" s="140"/>
      <c r="C1" s="19" t="s">
        <v>2</v>
      </c>
      <c r="D1" s="20" t="s">
        <v>3</v>
      </c>
      <c r="E1" s="21" t="s">
        <v>4</v>
      </c>
    </row>
    <row r="2" spans="1:5" x14ac:dyDescent="0.25">
      <c r="A2" s="8"/>
      <c r="B2" s="8" t="s">
        <v>5</v>
      </c>
      <c r="C2" s="1">
        <f>BP!O26</f>
        <v>4440.9263317653222</v>
      </c>
      <c r="D2" s="1">
        <f>'S1'!O26</f>
        <v>8172.7359654173288</v>
      </c>
      <c r="E2" s="1">
        <f>'S2'!O3</f>
        <v>6489.6204776229179</v>
      </c>
    </row>
    <row r="3" spans="1:5" x14ac:dyDescent="0.25">
      <c r="A3" s="4"/>
      <c r="B3" s="4" t="s">
        <v>6</v>
      </c>
      <c r="C3" s="1">
        <f>BP!O27</f>
        <v>1137.2286129639319</v>
      </c>
      <c r="D3" s="1">
        <f>'S1'!O27</f>
        <v>3560.7900958985847</v>
      </c>
      <c r="E3" s="1">
        <f>'S2'!O4</f>
        <v>2603.1495359941582</v>
      </c>
    </row>
    <row r="4" spans="1:5" x14ac:dyDescent="0.25">
      <c r="A4" s="4"/>
      <c r="B4" s="4" t="s">
        <v>7</v>
      </c>
      <c r="C4" s="1">
        <f>BP!O28</f>
        <v>1500.6360040478507</v>
      </c>
      <c r="D4" s="1">
        <f>'S1'!O28</f>
        <v>4557.8747126493845</v>
      </c>
      <c r="E4" s="1">
        <f>'S2'!O5</f>
        <v>3009.9101021068855</v>
      </c>
    </row>
    <row r="5" spans="1:5" x14ac:dyDescent="0.25">
      <c r="A5" s="4"/>
      <c r="B5" s="4" t="s">
        <v>8</v>
      </c>
      <c r="C5" s="1">
        <f>BP!O29</f>
        <v>34.925057527545505</v>
      </c>
      <c r="D5" s="1">
        <f>'S1'!O29</f>
        <v>108.06734095753851</v>
      </c>
      <c r="E5" s="1">
        <f>'S2'!O6</f>
        <v>67.208724149646386</v>
      </c>
    </row>
    <row r="6" spans="1:5" x14ac:dyDescent="0.25">
      <c r="A6" s="4"/>
      <c r="B6" s="4" t="s">
        <v>9</v>
      </c>
      <c r="C6" s="1">
        <f>BP!O30</f>
        <v>5.2593770688573347</v>
      </c>
      <c r="D6" s="1">
        <f>'S1'!O30</f>
        <v>9.2000765052898004</v>
      </c>
      <c r="E6" s="1">
        <f>'S2'!O7</f>
        <v>8.3260692372872676</v>
      </c>
    </row>
    <row r="7" spans="1:5" x14ac:dyDescent="0.25">
      <c r="A7" s="4"/>
      <c r="B7" s="4" t="s">
        <v>10</v>
      </c>
      <c r="C7" s="1">
        <f>BP!O31</f>
        <v>0</v>
      </c>
      <c r="D7" s="1">
        <f>'S1'!O31</f>
        <v>147.45022712565626</v>
      </c>
      <c r="E7" s="1">
        <f>'S2'!O8</f>
        <v>146.36479555341964</v>
      </c>
    </row>
    <row r="8" spans="1:5" x14ac:dyDescent="0.25">
      <c r="A8" s="4"/>
      <c r="B8" s="4" t="s">
        <v>11</v>
      </c>
      <c r="C8" s="1">
        <f>BP!O32</f>
        <v>0</v>
      </c>
      <c r="D8" s="1">
        <f>'S1'!O32</f>
        <v>274.79365243199999</v>
      </c>
      <c r="E8" s="1">
        <f>'S2'!O9</f>
        <v>42.542872662075403</v>
      </c>
    </row>
    <row r="9" spans="1:5" x14ac:dyDescent="0.25">
      <c r="A9" s="4"/>
      <c r="B9" s="4" t="s">
        <v>12</v>
      </c>
      <c r="C9" s="1">
        <f>BP!O33</f>
        <v>50.204102644986591</v>
      </c>
      <c r="D9" s="1">
        <f>'S1'!O33</f>
        <v>152.01179781077414</v>
      </c>
      <c r="E9" s="1">
        <f>'S2'!O10</f>
        <v>141.52482295518433</v>
      </c>
    </row>
    <row r="10" spans="1:5" x14ac:dyDescent="0.25">
      <c r="A10" s="4"/>
      <c r="B10" s="4" t="s">
        <v>13</v>
      </c>
      <c r="C10" s="1">
        <f>BP!O34</f>
        <v>7817.8285270743736</v>
      </c>
      <c r="D10" s="1">
        <f>'S1'!O34</f>
        <v>8334.7006915064085</v>
      </c>
      <c r="E10" s="1">
        <f>'S2'!O11</f>
        <v>7657.7525721601087</v>
      </c>
    </row>
    <row r="11" spans="1:5" x14ac:dyDescent="0.25">
      <c r="A11" s="4"/>
      <c r="B11" s="4" t="s">
        <v>14</v>
      </c>
      <c r="C11" s="1">
        <f>BP!O35</f>
        <v>5.4885048588789322</v>
      </c>
      <c r="D11" s="1">
        <f>'S1'!O35</f>
        <v>1038.4629710575414</v>
      </c>
      <c r="E11" s="1">
        <f>'S2'!O12</f>
        <v>948.3757878566322</v>
      </c>
    </row>
    <row r="12" spans="1:5" x14ac:dyDescent="0.25">
      <c r="A12" s="4"/>
      <c r="B12" s="4" t="s">
        <v>15</v>
      </c>
      <c r="C12" s="1">
        <f>BP!O36</f>
        <v>189.1780054799747</v>
      </c>
      <c r="D12" s="1">
        <f>'S1'!O36</f>
        <v>708.36722277018998</v>
      </c>
      <c r="E12" s="1">
        <f>'S2'!O13</f>
        <v>509.54241970050214</v>
      </c>
    </row>
    <row r="13" spans="1:5" ht="15.75" thickBot="1" x14ac:dyDescent="0.3">
      <c r="A13" s="5"/>
      <c r="B13" s="5" t="s">
        <v>16</v>
      </c>
      <c r="C13" s="1">
        <f>BP!O37</f>
        <v>0</v>
      </c>
      <c r="D13" s="1">
        <f>'S1'!O37</f>
        <v>0</v>
      </c>
      <c r="E13" s="1">
        <f>'S2'!O14</f>
        <v>0</v>
      </c>
    </row>
    <row r="14" spans="1:5" ht="15.75" thickBot="1" x14ac:dyDescent="0.3">
      <c r="A14" s="13"/>
      <c r="B14" s="13" t="s">
        <v>0</v>
      </c>
      <c r="C14" s="16">
        <f>BP!O38</f>
        <v>15181.674523431722</v>
      </c>
      <c r="D14" s="16">
        <f>'S1'!O38</f>
        <v>27064.4547541307</v>
      </c>
      <c r="E14" s="16">
        <f>'S2'!O15</f>
        <v>21624.31817999882</v>
      </c>
    </row>
    <row r="15" spans="1:5" x14ac:dyDescent="0.25">
      <c r="A15" s="8"/>
      <c r="B15" s="8" t="s">
        <v>17</v>
      </c>
      <c r="C15" s="3">
        <f>BP!O39</f>
        <v>1442.2590797260136</v>
      </c>
      <c r="D15" s="3">
        <f>'S1'!O39</f>
        <v>2559.9988190212198</v>
      </c>
      <c r="E15" s="3">
        <f>'S2'!O16</f>
        <v>2043.1858444786915</v>
      </c>
    </row>
    <row r="16" spans="1:5" x14ac:dyDescent="0.25">
      <c r="A16" s="4"/>
      <c r="B16" s="4" t="s">
        <v>18</v>
      </c>
      <c r="C16" s="3">
        <f>BP!O40</f>
        <v>0</v>
      </c>
      <c r="D16" s="3">
        <f>'S1'!O40</f>
        <v>0</v>
      </c>
      <c r="E16" s="3">
        <f>'S2'!O17</f>
        <v>0</v>
      </c>
    </row>
    <row r="17" spans="1:5" x14ac:dyDescent="0.25">
      <c r="A17" s="4"/>
      <c r="B17" s="4" t="s">
        <v>19</v>
      </c>
      <c r="C17" s="3">
        <f>BP!O41</f>
        <v>151.81674523431721</v>
      </c>
      <c r="D17" s="3">
        <f>'S1'!O41</f>
        <v>270.64454754130691</v>
      </c>
      <c r="E17" s="3">
        <f>'S2'!O18</f>
        <v>216.24318179998815</v>
      </c>
    </row>
    <row r="18" spans="1:5" ht="15.75" thickBot="1" x14ac:dyDescent="0.3">
      <c r="A18" s="5"/>
      <c r="B18" s="5" t="s">
        <v>20</v>
      </c>
      <c r="C18" s="17">
        <f>BP!O42</f>
        <v>683.17535355442749</v>
      </c>
      <c r="D18" s="17">
        <f>'S1'!O42</f>
        <v>1178.9651247616951</v>
      </c>
      <c r="E18" s="17">
        <f>'S2'!O19</f>
        <v>934.15897892576061</v>
      </c>
    </row>
    <row r="19" spans="1:5" ht="15.75" thickBot="1" x14ac:dyDescent="0.3">
      <c r="A19" s="9"/>
      <c r="B19" s="9" t="s">
        <v>21</v>
      </c>
      <c r="C19" s="18">
        <f>BP!O43</f>
        <v>1518.167452343172</v>
      </c>
      <c r="D19" s="18">
        <f>'S1'!O43</f>
        <v>2595.2016492011094</v>
      </c>
      <c r="E19" s="18">
        <f>'S2'!O20</f>
        <v>2051.1879917879214</v>
      </c>
    </row>
    <row r="20" spans="1:5" ht="15.75" thickBot="1" x14ac:dyDescent="0.3">
      <c r="A20" s="6"/>
      <c r="B20" s="6" t="s">
        <v>1</v>
      </c>
      <c r="C20" s="7">
        <f>BP!O44</f>
        <v>18977.093154289654</v>
      </c>
      <c r="D20" s="7">
        <f>'S1'!O44</f>
        <v>33669.264894656029</v>
      </c>
      <c r="E20" s="7">
        <f>'S2'!O21</f>
        <v>26869.094176991181</v>
      </c>
    </row>
    <row r="22" spans="1:5" x14ac:dyDescent="0.25">
      <c r="C22" s="141">
        <f>C20-C19</f>
        <v>17458.925701946482</v>
      </c>
      <c r="D22" s="141">
        <f t="shared" ref="D22:E22" si="0">D20-D19</f>
        <v>31074.06324545492</v>
      </c>
      <c r="E22" s="141">
        <f t="shared" si="0"/>
        <v>24817.906185203261</v>
      </c>
    </row>
  </sheetData>
  <mergeCells count="1">
    <mergeCell ref="A1:B1"/>
  </mergeCells>
  <pageMargins left="0.7" right="0.7" top="0.78740157499999996" bottom="0.78740157499999996" header="0.3" footer="0.3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263"/>
  <sheetViews>
    <sheetView tabSelected="1" zoomScale="90" zoomScaleNormal="90" workbookViewId="0">
      <selection activeCell="L49" sqref="L49"/>
    </sheetView>
  </sheetViews>
  <sheetFormatPr defaultRowHeight="15" outlineLevelRow="1" x14ac:dyDescent="0.25"/>
  <cols>
    <col min="1" max="1" width="6.28515625" customWidth="1"/>
    <col min="2" max="2" width="42.140625" customWidth="1"/>
    <col min="3" max="3" width="15.7109375" customWidth="1"/>
    <col min="4" max="4" width="17.42578125" customWidth="1"/>
    <col min="5" max="5" width="18.42578125" customWidth="1"/>
    <col min="6" max="6" width="17" customWidth="1"/>
    <col min="7" max="7" width="16.85546875" customWidth="1"/>
    <col min="8" max="8" width="15" customWidth="1"/>
    <col min="9" max="9" width="16.7109375" customWidth="1"/>
    <col min="10" max="10" width="15.28515625" customWidth="1"/>
    <col min="11" max="11" width="17.42578125" customWidth="1"/>
    <col min="12" max="12" width="11.42578125" customWidth="1"/>
    <col min="13" max="14" width="13.42578125" customWidth="1"/>
    <col min="15" max="15" width="12.140625" customWidth="1"/>
    <col min="17" max="17" width="11.28515625" customWidth="1"/>
    <col min="19" max="19" width="26.42578125" customWidth="1"/>
  </cols>
  <sheetData>
    <row r="1" spans="2:15" ht="15.75" thickBot="1" x14ac:dyDescent="0.3">
      <c r="C1" s="112"/>
      <c r="D1" s="90"/>
      <c r="E1" s="37"/>
      <c r="F1" s="36"/>
      <c r="G1" s="86"/>
      <c r="H1" s="111"/>
      <c r="I1" s="130"/>
      <c r="J1" s="110"/>
      <c r="K1" s="121"/>
      <c r="L1" s="87"/>
      <c r="M1" s="87"/>
      <c r="N1" s="87"/>
      <c r="O1" s="87"/>
    </row>
    <row r="2" spans="2:15" ht="96.75" customHeight="1" thickBot="1" x14ac:dyDescent="0.3">
      <c r="B2" s="79" t="s">
        <v>31</v>
      </c>
      <c r="C2" s="113" t="s">
        <v>34</v>
      </c>
      <c r="D2" s="91" t="s">
        <v>86</v>
      </c>
      <c r="E2" s="28" t="s">
        <v>88</v>
      </c>
      <c r="F2" s="22" t="s">
        <v>52</v>
      </c>
      <c r="G2" s="80" t="s">
        <v>65</v>
      </c>
      <c r="H2" s="102" t="s">
        <v>85</v>
      </c>
      <c r="I2" s="131" t="s">
        <v>87</v>
      </c>
      <c r="J2" s="23" t="s">
        <v>41</v>
      </c>
      <c r="K2" s="122" t="s">
        <v>84</v>
      </c>
      <c r="L2" s="31"/>
      <c r="M2" s="23"/>
      <c r="N2" s="41"/>
      <c r="O2" s="12" t="s">
        <v>22</v>
      </c>
    </row>
    <row r="3" spans="2:15" x14ac:dyDescent="0.25">
      <c r="B3" s="8" t="s">
        <v>5</v>
      </c>
      <c r="C3" s="114">
        <f>O68</f>
        <v>0</v>
      </c>
      <c r="D3" s="92">
        <f>O156</f>
        <v>1030.5035294879806</v>
      </c>
      <c r="E3" s="29">
        <f>O222+E200</f>
        <v>14.657325349816936</v>
      </c>
      <c r="F3" s="26">
        <f>D134+O178</f>
        <v>2267.8312754014623</v>
      </c>
      <c r="G3" s="81">
        <f>O244</f>
        <v>0</v>
      </c>
      <c r="H3" s="103">
        <f>C200+D200</f>
        <v>3.4616236464461272</v>
      </c>
      <c r="I3" s="132">
        <f>O112</f>
        <v>0</v>
      </c>
      <c r="J3" s="24">
        <f>O90</f>
        <v>1109.4722087450157</v>
      </c>
      <c r="K3" s="123">
        <f>C134</f>
        <v>15.000369134599886</v>
      </c>
      <c r="L3" s="32"/>
      <c r="M3" s="24"/>
      <c r="N3" s="42"/>
      <c r="O3" s="1">
        <f>SUM(C3:N3)</f>
        <v>4440.9263317653222</v>
      </c>
    </row>
    <row r="4" spans="2:15" x14ac:dyDescent="0.25">
      <c r="B4" s="4" t="s">
        <v>6</v>
      </c>
      <c r="C4" s="114">
        <f t="shared" ref="C4:C21" si="0">O69</f>
        <v>0</v>
      </c>
      <c r="D4" s="92">
        <f t="shared" ref="D4:D21" si="1">O157</f>
        <v>376.41539029987507</v>
      </c>
      <c r="E4" s="29">
        <f t="shared" ref="E4:E21" si="2">O223+E201</f>
        <v>10.887796414569413</v>
      </c>
      <c r="F4" s="26">
        <f t="shared" ref="F4:F21" si="3">D135+O179</f>
        <v>99.969440553716311</v>
      </c>
      <c r="G4" s="81">
        <f t="shared" ref="G4:G21" si="4">O245</f>
        <v>28.350069844032006</v>
      </c>
      <c r="H4" s="103">
        <f t="shared" ref="H4:H21" si="5">C201+D201</f>
        <v>17.451572905867142</v>
      </c>
      <c r="I4" s="132">
        <f t="shared" ref="I4:I21" si="6">O113</f>
        <v>0</v>
      </c>
      <c r="J4" s="24">
        <f t="shared" ref="J4:J21" si="7">O91</f>
        <v>562.87681989689804</v>
      </c>
      <c r="K4" s="123">
        <f t="shared" ref="K4:K21" si="8">C135</f>
        <v>41.277523048973819</v>
      </c>
      <c r="L4" s="32"/>
      <c r="M4" s="24"/>
      <c r="N4" s="42"/>
      <c r="O4" s="1">
        <f>SUM(C4:N4)</f>
        <v>1137.2286129639317</v>
      </c>
    </row>
    <row r="5" spans="2:15" x14ac:dyDescent="0.25">
      <c r="B5" s="4" t="s">
        <v>7</v>
      </c>
      <c r="C5" s="114">
        <f t="shared" si="0"/>
        <v>0</v>
      </c>
      <c r="D5" s="92">
        <f t="shared" si="1"/>
        <v>225.67748290958747</v>
      </c>
      <c r="E5" s="29">
        <f t="shared" si="2"/>
        <v>69.060495307561823</v>
      </c>
      <c r="F5" s="26">
        <f t="shared" si="3"/>
        <v>214.62921103330683</v>
      </c>
      <c r="G5" s="81">
        <f t="shared" si="4"/>
        <v>350.58626776767676</v>
      </c>
      <c r="H5" s="103">
        <f t="shared" si="5"/>
        <v>191.44689517662857</v>
      </c>
      <c r="I5" s="132">
        <f t="shared" si="6"/>
        <v>0</v>
      </c>
      <c r="J5" s="24">
        <f t="shared" si="7"/>
        <v>445.11722187132943</v>
      </c>
      <c r="K5" s="123">
        <f t="shared" si="8"/>
        <v>4.1184299817598786</v>
      </c>
      <c r="L5" s="32"/>
      <c r="M5" s="24"/>
      <c r="N5" s="42"/>
      <c r="O5" s="1">
        <f t="shared" ref="O5:O14" si="9">SUM(C5:N5)</f>
        <v>1500.636004047851</v>
      </c>
    </row>
    <row r="6" spans="2:15" x14ac:dyDescent="0.25">
      <c r="B6" s="4" t="s">
        <v>8</v>
      </c>
      <c r="C6" s="114">
        <f t="shared" si="0"/>
        <v>0</v>
      </c>
      <c r="D6" s="92">
        <f t="shared" si="1"/>
        <v>0</v>
      </c>
      <c r="E6" s="29">
        <f t="shared" si="2"/>
        <v>34.925057527545505</v>
      </c>
      <c r="F6" s="26">
        <f t="shared" si="3"/>
        <v>0</v>
      </c>
      <c r="G6" s="81">
        <f t="shared" si="4"/>
        <v>0</v>
      </c>
      <c r="H6" s="103">
        <f t="shared" si="5"/>
        <v>0</v>
      </c>
      <c r="I6" s="132">
        <f t="shared" si="6"/>
        <v>0</v>
      </c>
      <c r="J6" s="24">
        <f t="shared" si="7"/>
        <v>0</v>
      </c>
      <c r="K6" s="123">
        <f t="shared" si="8"/>
        <v>0</v>
      </c>
      <c r="L6" s="32"/>
      <c r="M6" s="24"/>
      <c r="N6" s="42"/>
      <c r="O6" s="1">
        <f t="shared" si="9"/>
        <v>34.925057527545505</v>
      </c>
    </row>
    <row r="7" spans="2:15" x14ac:dyDescent="0.25">
      <c r="B7" s="4" t="s">
        <v>9</v>
      </c>
      <c r="C7" s="114">
        <f t="shared" si="0"/>
        <v>0</v>
      </c>
      <c r="D7" s="92">
        <f t="shared" si="1"/>
        <v>0</v>
      </c>
      <c r="E7" s="29">
        <f t="shared" si="2"/>
        <v>5.2593770688573347</v>
      </c>
      <c r="F7" s="26">
        <f t="shared" si="3"/>
        <v>0</v>
      </c>
      <c r="G7" s="81">
        <f t="shared" si="4"/>
        <v>0</v>
      </c>
      <c r="H7" s="103">
        <f t="shared" si="5"/>
        <v>0</v>
      </c>
      <c r="I7" s="132">
        <f t="shared" si="6"/>
        <v>0</v>
      </c>
      <c r="J7" s="24">
        <f t="shared" si="7"/>
        <v>0</v>
      </c>
      <c r="K7" s="123">
        <f t="shared" si="8"/>
        <v>0</v>
      </c>
      <c r="L7" s="32"/>
      <c r="M7" s="24"/>
      <c r="N7" s="42"/>
      <c r="O7" s="1">
        <f t="shared" si="9"/>
        <v>5.2593770688573347</v>
      </c>
    </row>
    <row r="8" spans="2:15" x14ac:dyDescent="0.25">
      <c r="B8" s="4" t="s">
        <v>10</v>
      </c>
      <c r="C8" s="114">
        <f t="shared" si="0"/>
        <v>0</v>
      </c>
      <c r="D8" s="92">
        <f t="shared" si="1"/>
        <v>0</v>
      </c>
      <c r="E8" s="29">
        <f t="shared" si="2"/>
        <v>0</v>
      </c>
      <c r="F8" s="26">
        <f t="shared" si="3"/>
        <v>0</v>
      </c>
      <c r="G8" s="81">
        <f t="shared" si="4"/>
        <v>0</v>
      </c>
      <c r="H8" s="103">
        <f t="shared" si="5"/>
        <v>0</v>
      </c>
      <c r="I8" s="132">
        <f t="shared" si="6"/>
        <v>0</v>
      </c>
      <c r="J8" s="24">
        <f t="shared" si="7"/>
        <v>0</v>
      </c>
      <c r="K8" s="123">
        <f t="shared" si="8"/>
        <v>0</v>
      </c>
      <c r="L8" s="32"/>
      <c r="M8" s="24"/>
      <c r="N8" s="42"/>
      <c r="O8" s="1">
        <f t="shared" si="9"/>
        <v>0</v>
      </c>
    </row>
    <row r="9" spans="2:15" x14ac:dyDescent="0.25">
      <c r="B9" s="4" t="s">
        <v>11</v>
      </c>
      <c r="C9" s="114">
        <f t="shared" si="0"/>
        <v>0</v>
      </c>
      <c r="D9" s="92">
        <f t="shared" si="1"/>
        <v>0</v>
      </c>
      <c r="E9" s="29">
        <f t="shared" si="2"/>
        <v>0</v>
      </c>
      <c r="F9" s="26">
        <f t="shared" si="3"/>
        <v>0</v>
      </c>
      <c r="G9" s="81">
        <f t="shared" si="4"/>
        <v>0</v>
      </c>
      <c r="H9" s="103">
        <f t="shared" si="5"/>
        <v>0</v>
      </c>
      <c r="I9" s="132">
        <f t="shared" si="6"/>
        <v>0</v>
      </c>
      <c r="J9" s="24">
        <f t="shared" si="7"/>
        <v>0</v>
      </c>
      <c r="K9" s="123">
        <f t="shared" si="8"/>
        <v>0</v>
      </c>
      <c r="L9" s="32"/>
      <c r="M9" s="24"/>
      <c r="N9" s="42"/>
      <c r="O9" s="1">
        <f t="shared" si="9"/>
        <v>0</v>
      </c>
    </row>
    <row r="10" spans="2:15" x14ac:dyDescent="0.25">
      <c r="B10" s="4" t="s">
        <v>12</v>
      </c>
      <c r="C10" s="114">
        <f t="shared" si="0"/>
        <v>0</v>
      </c>
      <c r="D10" s="92">
        <f t="shared" si="1"/>
        <v>0</v>
      </c>
      <c r="E10" s="29">
        <f t="shared" si="2"/>
        <v>18.38625461694317</v>
      </c>
      <c r="F10" s="26">
        <f t="shared" si="3"/>
        <v>4.4944177952527742</v>
      </c>
      <c r="G10" s="81">
        <f t="shared" si="4"/>
        <v>9.1078100775968807</v>
      </c>
      <c r="H10" s="103">
        <f t="shared" si="5"/>
        <v>9.1078100775968807</v>
      </c>
      <c r="I10" s="132">
        <f t="shared" si="6"/>
        <v>0</v>
      </c>
      <c r="J10" s="24">
        <f t="shared" si="7"/>
        <v>9.1078100775968807</v>
      </c>
      <c r="K10" s="123">
        <f t="shared" si="8"/>
        <v>0</v>
      </c>
      <c r="L10" s="32"/>
      <c r="M10" s="24"/>
      <c r="N10" s="42"/>
      <c r="O10" s="1">
        <f t="shared" si="9"/>
        <v>50.204102644986584</v>
      </c>
    </row>
    <row r="11" spans="2:15" x14ac:dyDescent="0.25">
      <c r="B11" s="4" t="s">
        <v>13</v>
      </c>
      <c r="C11" s="114">
        <f t="shared" si="0"/>
        <v>0</v>
      </c>
      <c r="D11" s="92">
        <f t="shared" si="1"/>
        <v>1119.0925618420808</v>
      </c>
      <c r="E11" s="29">
        <f t="shared" si="2"/>
        <v>343.59315541865919</v>
      </c>
      <c r="F11" s="26">
        <f t="shared" si="3"/>
        <v>1028.0153705819366</v>
      </c>
      <c r="G11" s="81">
        <f t="shared" si="4"/>
        <v>2574.688533782693</v>
      </c>
      <c r="H11" s="103">
        <f t="shared" si="5"/>
        <v>1274.9416964225104</v>
      </c>
      <c r="I11" s="132">
        <f t="shared" si="6"/>
        <v>0</v>
      </c>
      <c r="J11" s="24">
        <f t="shared" si="7"/>
        <v>1373.8364004821162</v>
      </c>
      <c r="K11" s="123">
        <f t="shared" si="8"/>
        <v>103.66080854437804</v>
      </c>
      <c r="L11" s="32"/>
      <c r="M11" s="24"/>
      <c r="N11" s="42"/>
      <c r="O11" s="1">
        <f t="shared" si="9"/>
        <v>7817.8285270743736</v>
      </c>
    </row>
    <row r="12" spans="2:15" x14ac:dyDescent="0.25">
      <c r="B12" s="4" t="s">
        <v>14</v>
      </c>
      <c r="C12" s="114">
        <f t="shared" si="0"/>
        <v>0</v>
      </c>
      <c r="D12" s="92">
        <f t="shared" si="1"/>
        <v>0</v>
      </c>
      <c r="E12" s="29">
        <f t="shared" si="2"/>
        <v>4.7314697059301141</v>
      </c>
      <c r="F12" s="26">
        <f t="shared" si="3"/>
        <v>0</v>
      </c>
      <c r="G12" s="81">
        <f t="shared" si="4"/>
        <v>0</v>
      </c>
      <c r="H12" s="103">
        <f t="shared" si="5"/>
        <v>0</v>
      </c>
      <c r="I12" s="132">
        <f t="shared" si="6"/>
        <v>0</v>
      </c>
      <c r="J12" s="24">
        <f t="shared" si="7"/>
        <v>0.75703515294881829</v>
      </c>
      <c r="K12" s="123">
        <f t="shared" si="8"/>
        <v>0</v>
      </c>
      <c r="L12" s="32"/>
      <c r="M12" s="24"/>
      <c r="N12" s="42"/>
      <c r="O12" s="1">
        <f t="shared" si="9"/>
        <v>5.4885048588789322</v>
      </c>
    </row>
    <row r="13" spans="2:15" x14ac:dyDescent="0.25">
      <c r="B13" s="4" t="s">
        <v>15</v>
      </c>
      <c r="C13" s="114">
        <f t="shared" si="0"/>
        <v>0</v>
      </c>
      <c r="D13" s="92">
        <f t="shared" si="1"/>
        <v>0</v>
      </c>
      <c r="E13" s="29">
        <f t="shared" si="2"/>
        <v>6.7715106486326553</v>
      </c>
      <c r="F13" s="26">
        <f t="shared" si="3"/>
        <v>6.7715106486326553</v>
      </c>
      <c r="G13" s="81">
        <f t="shared" si="4"/>
        <v>57.754820114368385</v>
      </c>
      <c r="H13" s="103">
        <f t="shared" si="5"/>
        <v>57.754820114368385</v>
      </c>
      <c r="I13" s="132">
        <f t="shared" si="6"/>
        <v>0</v>
      </c>
      <c r="J13" s="24">
        <f t="shared" si="7"/>
        <v>60.125343953972639</v>
      </c>
      <c r="K13" s="123">
        <f t="shared" si="8"/>
        <v>0</v>
      </c>
      <c r="L13" s="32"/>
      <c r="M13" s="24"/>
      <c r="N13" s="42"/>
      <c r="O13" s="1">
        <f t="shared" si="9"/>
        <v>189.17800547997473</v>
      </c>
    </row>
    <row r="14" spans="2:15" ht="15.75" thickBot="1" x14ac:dyDescent="0.3">
      <c r="B14" s="5" t="s">
        <v>16</v>
      </c>
      <c r="C14" s="115">
        <f t="shared" si="0"/>
        <v>0</v>
      </c>
      <c r="D14" s="95">
        <f t="shared" si="1"/>
        <v>0</v>
      </c>
      <c r="E14" s="30">
        <f t="shared" si="2"/>
        <v>0</v>
      </c>
      <c r="F14" s="27">
        <f t="shared" si="3"/>
        <v>0</v>
      </c>
      <c r="G14" s="82">
        <f t="shared" si="4"/>
        <v>0</v>
      </c>
      <c r="H14" s="104">
        <f t="shared" si="5"/>
        <v>0</v>
      </c>
      <c r="I14" s="133">
        <f t="shared" si="6"/>
        <v>0</v>
      </c>
      <c r="J14" s="25">
        <f t="shared" si="7"/>
        <v>0</v>
      </c>
      <c r="K14" s="124">
        <f t="shared" si="8"/>
        <v>0</v>
      </c>
      <c r="L14" s="33"/>
      <c r="M14" s="25"/>
      <c r="N14" s="43"/>
      <c r="O14" s="1">
        <f t="shared" si="9"/>
        <v>0</v>
      </c>
    </row>
    <row r="15" spans="2:15" ht="15.75" thickBot="1" x14ac:dyDescent="0.3">
      <c r="B15" s="13" t="s">
        <v>0</v>
      </c>
      <c r="C15" s="116">
        <f t="shared" si="0"/>
        <v>0</v>
      </c>
      <c r="D15" s="100">
        <f t="shared" si="1"/>
        <v>2751.688964539524</v>
      </c>
      <c r="E15" s="55">
        <f t="shared" si="2"/>
        <v>508.27244205851616</v>
      </c>
      <c r="F15" s="54">
        <f t="shared" si="3"/>
        <v>3621.7112260143076</v>
      </c>
      <c r="G15" s="101">
        <f t="shared" si="4"/>
        <v>3020.4875015863668</v>
      </c>
      <c r="H15" s="105">
        <f t="shared" si="5"/>
        <v>1554.1644183434175</v>
      </c>
      <c r="I15" s="134">
        <f t="shared" si="6"/>
        <v>0</v>
      </c>
      <c r="J15" s="57">
        <f t="shared" si="7"/>
        <v>3561.2928401798777</v>
      </c>
      <c r="K15" s="125">
        <f t="shared" si="8"/>
        <v>164.05713070971163</v>
      </c>
      <c r="L15" s="56"/>
      <c r="M15" s="57"/>
      <c r="N15" s="58"/>
      <c r="O15" s="16">
        <f>SUM(C15:N15)</f>
        <v>15181.674523431724</v>
      </c>
    </row>
    <row r="16" spans="2:15" x14ac:dyDescent="0.25">
      <c r="B16" s="8" t="s">
        <v>17</v>
      </c>
      <c r="C16" s="114">
        <f t="shared" si="0"/>
        <v>0</v>
      </c>
      <c r="D16" s="92">
        <f t="shared" si="1"/>
        <v>261.41045163125477</v>
      </c>
      <c r="E16" s="29">
        <f t="shared" si="2"/>
        <v>48.285881995559038</v>
      </c>
      <c r="F16" s="26">
        <f t="shared" si="3"/>
        <v>344.06256647135922</v>
      </c>
      <c r="G16" s="81">
        <f t="shared" si="4"/>
        <v>286.9463126507049</v>
      </c>
      <c r="H16" s="103">
        <f t="shared" si="5"/>
        <v>147.64561974262466</v>
      </c>
      <c r="I16" s="132">
        <f t="shared" si="6"/>
        <v>0</v>
      </c>
      <c r="J16" s="24">
        <f t="shared" si="7"/>
        <v>338.32281981708837</v>
      </c>
      <c r="K16" s="123">
        <f t="shared" si="8"/>
        <v>15.585427417422606</v>
      </c>
      <c r="L16" s="32"/>
      <c r="M16" s="24"/>
      <c r="N16" s="42"/>
      <c r="O16" s="3">
        <f>SUM(C16:N16)</f>
        <v>1442.2590797260136</v>
      </c>
    </row>
    <row r="17" spans="2:17" x14ac:dyDescent="0.25">
      <c r="B17" s="4" t="s">
        <v>18</v>
      </c>
      <c r="C17" s="114">
        <f t="shared" si="0"/>
        <v>0</v>
      </c>
      <c r="D17" s="92">
        <f t="shared" si="1"/>
        <v>0</v>
      </c>
      <c r="E17" s="29">
        <f t="shared" si="2"/>
        <v>0</v>
      </c>
      <c r="F17" s="26">
        <f t="shared" si="3"/>
        <v>0</v>
      </c>
      <c r="G17" s="81">
        <f t="shared" si="4"/>
        <v>0</v>
      </c>
      <c r="H17" s="103">
        <f t="shared" si="5"/>
        <v>0</v>
      </c>
      <c r="I17" s="132">
        <f t="shared" si="6"/>
        <v>0</v>
      </c>
      <c r="J17" s="24">
        <f t="shared" si="7"/>
        <v>0</v>
      </c>
      <c r="K17" s="123">
        <f t="shared" si="8"/>
        <v>0</v>
      </c>
      <c r="L17" s="32"/>
      <c r="M17" s="24"/>
      <c r="N17" s="42"/>
      <c r="O17" s="3">
        <f>SUM(C17:N17)</f>
        <v>0</v>
      </c>
    </row>
    <row r="18" spans="2:17" x14ac:dyDescent="0.25">
      <c r="B18" s="4" t="s">
        <v>19</v>
      </c>
      <c r="C18" s="114">
        <f t="shared" si="0"/>
        <v>0</v>
      </c>
      <c r="D18" s="92">
        <f t="shared" si="1"/>
        <v>27.516889645395239</v>
      </c>
      <c r="E18" s="29">
        <f t="shared" si="2"/>
        <v>5.0827244205851621</v>
      </c>
      <c r="F18" s="26">
        <f t="shared" si="3"/>
        <v>36.217112260143075</v>
      </c>
      <c r="G18" s="81">
        <f t="shared" si="4"/>
        <v>30.204875015863671</v>
      </c>
      <c r="H18" s="103">
        <f t="shared" si="5"/>
        <v>15.541644183434176</v>
      </c>
      <c r="I18" s="132">
        <f t="shared" si="6"/>
        <v>0</v>
      </c>
      <c r="J18" s="24">
        <f t="shared" si="7"/>
        <v>35.612928401798776</v>
      </c>
      <c r="K18" s="123">
        <f t="shared" si="8"/>
        <v>1.6405713070971164</v>
      </c>
      <c r="L18" s="32"/>
      <c r="M18" s="24"/>
      <c r="N18" s="42"/>
      <c r="O18" s="3">
        <f t="shared" ref="O18:O19" si="10">SUM(C18:N18)</f>
        <v>151.81674523431721</v>
      </c>
    </row>
    <row r="19" spans="2:17" ht="15.75" thickBot="1" x14ac:dyDescent="0.3">
      <c r="B19" s="5" t="s">
        <v>20</v>
      </c>
      <c r="C19" s="115">
        <f t="shared" si="0"/>
        <v>0</v>
      </c>
      <c r="D19" s="95">
        <f t="shared" si="1"/>
        <v>123.82600340427857</v>
      </c>
      <c r="E19" s="30">
        <f t="shared" si="2"/>
        <v>22.872259892633227</v>
      </c>
      <c r="F19" s="27">
        <f t="shared" si="3"/>
        <v>162.97700517064385</v>
      </c>
      <c r="G19" s="82">
        <f t="shared" si="4"/>
        <v>135.92193757138651</v>
      </c>
      <c r="H19" s="104">
        <f t="shared" si="5"/>
        <v>69.937398825453784</v>
      </c>
      <c r="I19" s="133">
        <f t="shared" si="6"/>
        <v>0</v>
      </c>
      <c r="J19" s="25">
        <f t="shared" si="7"/>
        <v>160.2581778080945</v>
      </c>
      <c r="K19" s="124">
        <f t="shared" si="8"/>
        <v>7.3825708819370233</v>
      </c>
      <c r="L19" s="33"/>
      <c r="M19" s="25"/>
      <c r="N19" s="43"/>
      <c r="O19" s="3">
        <f t="shared" si="10"/>
        <v>683.17535355442737</v>
      </c>
    </row>
    <row r="20" spans="2:17" ht="15.75" thickBot="1" x14ac:dyDescent="0.3">
      <c r="B20" s="9" t="s">
        <v>21</v>
      </c>
      <c r="C20" s="117">
        <f t="shared" si="0"/>
        <v>0</v>
      </c>
      <c r="D20" s="96">
        <f t="shared" si="1"/>
        <v>275.16889645395241</v>
      </c>
      <c r="E20" s="45">
        <f t="shared" si="2"/>
        <v>50.827244205851613</v>
      </c>
      <c r="F20" s="44">
        <f t="shared" si="3"/>
        <v>362.17112260143074</v>
      </c>
      <c r="G20" s="97">
        <f t="shared" si="4"/>
        <v>302.04875015863672</v>
      </c>
      <c r="H20" s="106">
        <f t="shared" si="5"/>
        <v>155.41644183434175</v>
      </c>
      <c r="I20" s="135">
        <f t="shared" si="6"/>
        <v>0</v>
      </c>
      <c r="J20" s="47">
        <f t="shared" si="7"/>
        <v>356.12928401798774</v>
      </c>
      <c r="K20" s="126">
        <f t="shared" si="8"/>
        <v>16.405713070971164</v>
      </c>
      <c r="L20" s="46"/>
      <c r="M20" s="47"/>
      <c r="N20" s="48"/>
      <c r="O20" s="18">
        <f>SUM(C20:N20)</f>
        <v>1518.167452343172</v>
      </c>
    </row>
    <row r="21" spans="2:17" ht="15.75" thickBot="1" x14ac:dyDescent="0.3">
      <c r="B21" s="6" t="s">
        <v>1</v>
      </c>
      <c r="C21" s="118">
        <f t="shared" si="0"/>
        <v>0</v>
      </c>
      <c r="D21" s="98">
        <f t="shared" si="1"/>
        <v>3439.611205674405</v>
      </c>
      <c r="E21" s="50">
        <f t="shared" si="2"/>
        <v>635.34055257314515</v>
      </c>
      <c r="F21" s="49">
        <f t="shared" si="3"/>
        <v>4527.1390325178845</v>
      </c>
      <c r="G21" s="99">
        <f t="shared" si="4"/>
        <v>3775.6093769829586</v>
      </c>
      <c r="H21" s="107">
        <f t="shared" si="5"/>
        <v>1942.7055229292719</v>
      </c>
      <c r="I21" s="136">
        <f t="shared" si="6"/>
        <v>0</v>
      </c>
      <c r="J21" s="52">
        <f t="shared" si="7"/>
        <v>4451.6160502248476</v>
      </c>
      <c r="K21" s="127">
        <f t="shared" si="8"/>
        <v>205.07141338713953</v>
      </c>
      <c r="L21" s="51"/>
      <c r="M21" s="52"/>
      <c r="N21" s="53"/>
      <c r="O21" s="7">
        <f>SUM(C21:N21)</f>
        <v>18977.093154289654</v>
      </c>
    </row>
    <row r="22" spans="2:17" x14ac:dyDescent="0.25">
      <c r="B22" s="65" t="s">
        <v>23</v>
      </c>
      <c r="C22" s="119"/>
      <c r="D22" s="93">
        <v>2031</v>
      </c>
      <c r="E22" s="71">
        <v>2029</v>
      </c>
      <c r="F22" s="67">
        <v>2030</v>
      </c>
      <c r="G22" s="88">
        <v>2032</v>
      </c>
      <c r="H22" s="108">
        <v>2031</v>
      </c>
      <c r="I22" s="137">
        <v>2025</v>
      </c>
      <c r="J22" s="69">
        <v>2031</v>
      </c>
      <c r="K22" s="128">
        <v>2029</v>
      </c>
      <c r="L22" s="73"/>
      <c r="M22" s="75"/>
      <c r="N22" s="77"/>
      <c r="O22" s="63">
        <f>MIN(C22:N22)</f>
        <v>2025</v>
      </c>
    </row>
    <row r="23" spans="2:17" ht="15.75" thickBot="1" x14ac:dyDescent="0.3">
      <c r="B23" s="66" t="s">
        <v>24</v>
      </c>
      <c r="C23" s="120"/>
      <c r="D23" s="94">
        <v>2034</v>
      </c>
      <c r="E23" s="72">
        <v>2033</v>
      </c>
      <c r="F23" s="68">
        <v>2034</v>
      </c>
      <c r="G23" s="89">
        <v>2034</v>
      </c>
      <c r="H23" s="109">
        <v>2034</v>
      </c>
      <c r="I23" s="138">
        <v>2029</v>
      </c>
      <c r="J23" s="70">
        <v>2033</v>
      </c>
      <c r="K23" s="129">
        <v>2031</v>
      </c>
      <c r="L23" s="74"/>
      <c r="M23" s="76"/>
      <c r="N23" s="78"/>
      <c r="O23" s="64">
        <f>MAX(C23:N23)</f>
        <v>2034</v>
      </c>
    </row>
    <row r="24" spans="2:17" ht="15.75" thickBot="1" x14ac:dyDescent="0.3"/>
    <row r="25" spans="2:17" ht="15.75" thickBot="1" x14ac:dyDescent="0.3">
      <c r="B25" s="62" t="s">
        <v>30</v>
      </c>
      <c r="C25" s="35">
        <f>MIN(C22:N23)</f>
        <v>2025</v>
      </c>
      <c r="D25" s="12">
        <f>C25+1</f>
        <v>2026</v>
      </c>
      <c r="E25" s="12">
        <f t="shared" ref="E25:N25" si="11">D25+1</f>
        <v>2027</v>
      </c>
      <c r="F25" s="12">
        <f t="shared" si="11"/>
        <v>2028</v>
      </c>
      <c r="G25" s="12">
        <f t="shared" si="11"/>
        <v>2029</v>
      </c>
      <c r="H25" s="12">
        <f t="shared" si="11"/>
        <v>2030</v>
      </c>
      <c r="I25" s="12">
        <f t="shared" si="11"/>
        <v>2031</v>
      </c>
      <c r="J25" s="12">
        <f t="shared" si="11"/>
        <v>2032</v>
      </c>
      <c r="K25" s="12">
        <f t="shared" si="11"/>
        <v>2033</v>
      </c>
      <c r="L25" s="12">
        <f t="shared" si="11"/>
        <v>2034</v>
      </c>
      <c r="M25" s="12">
        <f>L25+1</f>
        <v>2035</v>
      </c>
      <c r="N25" s="12">
        <f t="shared" si="11"/>
        <v>2036</v>
      </c>
      <c r="O25" s="12" t="s">
        <v>22</v>
      </c>
      <c r="Q25" s="61" t="s">
        <v>27</v>
      </c>
    </row>
    <row r="26" spans="2:17" hidden="1" outlineLevel="1" x14ac:dyDescent="0.25">
      <c r="B26" s="1" t="str">
        <f t="shared" ref="B26:B44" si="12">B3</f>
        <v>Zabezpečovací zařízení</v>
      </c>
      <c r="C26" s="3">
        <f>IF(AND($C$22&lt;=C$25,$C$23&gt;=C$25),$C3/($C$23-$C$22+1),0)+IF(AND($D$22&lt;=C$25,$D$23&gt;=C$25),$D3/($D$23-$D$22+1),0)+IF(AND($E$22&lt;=C$25,$E$23&gt;=C$25),$E3/($E$23-$E$22+1),0)+IF(AND($F$22&lt;=C$25,$F$23&gt;=C$25),$F3/($F$23-$F$22+1),0)+IF(AND($G$22&lt;=C$25,$G$23&gt;=C$25),$G3/($G$23-$G$22+1),0)+IF(AND($H$22&lt;=C$25,$H$23&gt;=C$25),$H3/($H$23-$H$22+1),0)+IF(AND($I$22&lt;=C$25,$I$23&gt;=C$25),$I3/($I$23-$I$22+1),0)+IF(AND($J$22&lt;=C$25,$J$23&gt;=C$25),$J3/($J$23-$J$22+1),0)+IF(AND($K$22&lt;=C$25,$K$23&gt;=C$25),$K3/($K$23-$K$22+1),0)+IF(AND($L$22&lt;=C$25,$L$23&gt;=C$25),$L3/($L$23-$L$22+1),0)+IF(AND($M$22&lt;=C$25,$M$23&gt;=C$25),$M3/($M$23-$M$22+1),0)+IF(AND($N$22&lt;=C$25,$N$23&gt;=C$25),$N3/($N$23-$N$22+1),0)</f>
        <v>0</v>
      </c>
      <c r="D26" s="3">
        <f t="shared" ref="D26:N26" si="13">IF(AND($C$22&lt;=D$25,$C$23&gt;=D$25),$C3/($C$23-$C$22+1),0)+IF(AND($D$22&lt;=D$25,$D$23&gt;=D$25),$D3/($D$23-$D$22+1),0)+IF(AND($E$22&lt;=D$25,$E$23&gt;=D$25),$E3/($E$23-$E$22+1),0)+IF(AND($F$22&lt;=D$25,$F$23&gt;=D$25),$F3/($F$23-$F$22+1),0)+IF(AND($G$22&lt;=D$25,$G$23&gt;=D$25),$G3/($G$23-$G$22+1),0)+IF(AND($H$22&lt;=D$25,$H$23&gt;=D$25),$H3/($H$23-$H$22+1),0)+IF(AND($I$22&lt;=D$25,$I$23&gt;=D$25),$I3/($I$23-$I$22+1),0)+IF(AND($J$22&lt;=D$25,$J$23&gt;=D$25),$J3/($J$23-$J$22+1),0)+IF(AND($K$22&lt;=D$25,$K$23&gt;=D$25),$K3/($K$23-$K$22+1),0)+IF(AND($L$22&lt;=D$25,$L$23&gt;=D$25),$L3/($L$23-$L$22+1),0)+IF(AND($M$22&lt;=D$25,$M$23&gt;=D$25),$M3/($M$23-$M$22+1),0)+IF(AND($N$22&lt;=D$25,$N$23&gt;=D$25),$N3/($N$23-$N$22+1),0)</f>
        <v>0</v>
      </c>
      <c r="E26" s="3">
        <f t="shared" si="13"/>
        <v>0</v>
      </c>
      <c r="F26" s="3">
        <f t="shared" si="13"/>
        <v>0</v>
      </c>
      <c r="G26" s="3">
        <f t="shared" si="13"/>
        <v>7.9315881148300162</v>
      </c>
      <c r="H26" s="3">
        <f t="shared" si="13"/>
        <v>461.49784319512253</v>
      </c>
      <c r="I26" s="3">
        <f t="shared" si="13"/>
        <v>1089.8132010604011</v>
      </c>
      <c r="J26" s="3">
        <f t="shared" si="13"/>
        <v>1084.8130780155345</v>
      </c>
      <c r="K26" s="3">
        <f t="shared" si="13"/>
        <v>1084.8130780155345</v>
      </c>
      <c r="L26" s="3">
        <f t="shared" si="13"/>
        <v>712.05754336389919</v>
      </c>
      <c r="M26" s="3">
        <f t="shared" si="13"/>
        <v>0</v>
      </c>
      <c r="N26" s="3">
        <f t="shared" si="13"/>
        <v>0</v>
      </c>
      <c r="O26" s="1">
        <f t="shared" ref="O26:O43" si="14">SUM(C26:N26)</f>
        <v>4440.9263317653222</v>
      </c>
      <c r="P26" s="59" t="str">
        <f>IF(O26=Q26,"OK","Chyba")</f>
        <v>OK</v>
      </c>
      <c r="Q26" s="1">
        <f>O68+O90+O112+O134+O156+O178+O200+O222+O244</f>
        <v>4440.9263317653222</v>
      </c>
    </row>
    <row r="27" spans="2:17" hidden="1" outlineLevel="1" x14ac:dyDescent="0.25">
      <c r="B27" s="1" t="str">
        <f t="shared" si="12"/>
        <v>Sdělovací zařízení</v>
      </c>
      <c r="C27" s="3">
        <f t="shared" ref="C27:N37" si="15">IF(AND($C$22&lt;=C$25,$C$23&gt;=C$25),$C4/($C$23-$C$22+1),0)+IF(AND($D$22&lt;=C$25,$D$23&gt;=C$25),$D4/($D$23-$D$22+1),0)+IF(AND($E$22&lt;=C$25,$E$23&gt;=C$25),$E4/($E$23-$E$22+1),0)+IF(AND($F$22&lt;=C$25,$F$23&gt;=C$25),$F4/($F$23-$F$22+1),0)+IF(AND($G$22&lt;=C$25,$G$23&gt;=C$25),$G4/($G$23-$G$22+1),0)+IF(AND($H$22&lt;=C$25,$H$23&gt;=C$25),$H4/($H$23-$H$22+1),0)+IF(AND($I$22&lt;=C$25,$I$23&gt;=C$25),$I4/($I$23-$I$22+1),0)+IF(AND($J$22&lt;=C$25,$J$23&gt;=C$25),$J4/($J$23-$J$22+1),0)+IF(AND($K$22&lt;=C$25,$K$23&gt;=C$25),$K4/($K$23-$K$22+1),0)+IF(AND($L$22&lt;=C$25,$L$23&gt;=C$25),$L4/($L$23-$L$22+1),0)+IF(AND($M$22&lt;=C$25,$M$23&gt;=C$25),$M4/($M$23-$M$22+1),0)+IF(AND($N$22&lt;=C$25,$N$23&gt;=C$25),$N4/($N$23-$N$22+1),0)</f>
        <v>0</v>
      </c>
      <c r="D27" s="3">
        <f t="shared" si="15"/>
        <v>0</v>
      </c>
      <c r="E27" s="3">
        <f t="shared" si="15"/>
        <v>0</v>
      </c>
      <c r="F27" s="3">
        <f t="shared" si="15"/>
        <v>0</v>
      </c>
      <c r="G27" s="3">
        <f t="shared" si="15"/>
        <v>15.936733632571823</v>
      </c>
      <c r="H27" s="3">
        <f t="shared" si="15"/>
        <v>35.930621743315086</v>
      </c>
      <c r="I27" s="3">
        <f t="shared" si="15"/>
        <v>322.02296917704996</v>
      </c>
      <c r="J27" s="3">
        <f t="shared" si="15"/>
        <v>317.71381810873606</v>
      </c>
      <c r="K27" s="3">
        <f t="shared" si="15"/>
        <v>317.71381810873606</v>
      </c>
      <c r="L27" s="3">
        <f t="shared" si="15"/>
        <v>127.91065219352281</v>
      </c>
      <c r="M27" s="3">
        <f t="shared" si="15"/>
        <v>0</v>
      </c>
      <c r="N27" s="3">
        <f t="shared" si="15"/>
        <v>0</v>
      </c>
      <c r="O27" s="1">
        <f t="shared" si="14"/>
        <v>1137.2286129639319</v>
      </c>
      <c r="P27" s="59" t="str">
        <f t="shared" ref="P27:P44" si="16">IF(O27=Q27,"OK","Chyba")</f>
        <v>OK</v>
      </c>
      <c r="Q27" s="1">
        <f t="shared" ref="Q27:Q44" si="17">O69+O91+O113+O135+O157+O179+O201+O223+O245</f>
        <v>1137.2286129639319</v>
      </c>
    </row>
    <row r="28" spans="2:17" hidden="1" outlineLevel="1" x14ac:dyDescent="0.25">
      <c r="B28" s="1" t="str">
        <f t="shared" si="12"/>
        <v>Silnoproudé rozvody a zařízení</v>
      </c>
      <c r="C28" s="3">
        <f t="shared" si="15"/>
        <v>0</v>
      </c>
      <c r="D28" s="3">
        <f t="shared" si="15"/>
        <v>0</v>
      </c>
      <c r="E28" s="3">
        <f t="shared" si="15"/>
        <v>0</v>
      </c>
      <c r="F28" s="3">
        <f t="shared" si="15"/>
        <v>0</v>
      </c>
      <c r="G28" s="3">
        <f t="shared" si="15"/>
        <v>15.184909055432325</v>
      </c>
      <c r="H28" s="3">
        <f t="shared" si="15"/>
        <v>58.110751262093686</v>
      </c>
      <c r="I28" s="3">
        <f t="shared" si="15"/>
        <v>310.7642530740909</v>
      </c>
      <c r="J28" s="3">
        <f t="shared" si="15"/>
        <v>426.25353233606313</v>
      </c>
      <c r="K28" s="3">
        <f t="shared" si="15"/>
        <v>426.25353233606313</v>
      </c>
      <c r="L28" s="3">
        <f t="shared" si="15"/>
        <v>264.06902598410761</v>
      </c>
      <c r="M28" s="3">
        <f t="shared" si="15"/>
        <v>0</v>
      </c>
      <c r="N28" s="3">
        <f t="shared" si="15"/>
        <v>0</v>
      </c>
      <c r="O28" s="1">
        <f t="shared" si="14"/>
        <v>1500.6360040478507</v>
      </c>
      <c r="P28" s="59" t="str">
        <f t="shared" si="16"/>
        <v>OK</v>
      </c>
      <c r="Q28" s="1">
        <f t="shared" si="17"/>
        <v>1500.6360040478507</v>
      </c>
    </row>
    <row r="29" spans="2:17" hidden="1" outlineLevel="1" x14ac:dyDescent="0.25">
      <c r="B29" s="1" t="str">
        <f t="shared" si="12"/>
        <v>Železniční svršek</v>
      </c>
      <c r="C29" s="3">
        <f t="shared" si="15"/>
        <v>0</v>
      </c>
      <c r="D29" s="3">
        <f t="shared" si="15"/>
        <v>0</v>
      </c>
      <c r="E29" s="3">
        <f t="shared" si="15"/>
        <v>0</v>
      </c>
      <c r="F29" s="3">
        <f t="shared" si="15"/>
        <v>0</v>
      </c>
      <c r="G29" s="3">
        <f t="shared" si="15"/>
        <v>6.9850115055091013</v>
      </c>
      <c r="H29" s="3">
        <f t="shared" si="15"/>
        <v>6.9850115055091013</v>
      </c>
      <c r="I29" s="3">
        <f t="shared" si="15"/>
        <v>6.9850115055091013</v>
      </c>
      <c r="J29" s="3">
        <f t="shared" si="15"/>
        <v>6.9850115055091013</v>
      </c>
      <c r="K29" s="3">
        <f t="shared" si="15"/>
        <v>6.9850115055091013</v>
      </c>
      <c r="L29" s="3">
        <f t="shared" si="15"/>
        <v>0</v>
      </c>
      <c r="M29" s="3">
        <f t="shared" si="15"/>
        <v>0</v>
      </c>
      <c r="N29" s="3">
        <f t="shared" si="15"/>
        <v>0</v>
      </c>
      <c r="O29" s="1">
        <f t="shared" si="14"/>
        <v>34.925057527545505</v>
      </c>
      <c r="P29" s="59" t="str">
        <f t="shared" si="16"/>
        <v>OK</v>
      </c>
      <c r="Q29" s="1">
        <f t="shared" si="17"/>
        <v>34.925057527545505</v>
      </c>
    </row>
    <row r="30" spans="2:17" hidden="1" outlineLevel="1" x14ac:dyDescent="0.25">
      <c r="B30" s="1" t="str">
        <f t="shared" si="12"/>
        <v>Železniční spodek</v>
      </c>
      <c r="C30" s="3">
        <f t="shared" si="15"/>
        <v>0</v>
      </c>
      <c r="D30" s="3">
        <f t="shared" si="15"/>
        <v>0</v>
      </c>
      <c r="E30" s="3">
        <f t="shared" si="15"/>
        <v>0</v>
      </c>
      <c r="F30" s="3">
        <f t="shared" si="15"/>
        <v>0</v>
      </c>
      <c r="G30" s="3">
        <f t="shared" si="15"/>
        <v>1.051875413771467</v>
      </c>
      <c r="H30" s="3">
        <f t="shared" si="15"/>
        <v>1.051875413771467</v>
      </c>
      <c r="I30" s="3">
        <f t="shared" si="15"/>
        <v>1.051875413771467</v>
      </c>
      <c r="J30" s="3">
        <f t="shared" si="15"/>
        <v>1.051875413771467</v>
      </c>
      <c r="K30" s="3">
        <f t="shared" si="15"/>
        <v>1.051875413771467</v>
      </c>
      <c r="L30" s="3">
        <f t="shared" si="15"/>
        <v>0</v>
      </c>
      <c r="M30" s="3">
        <f t="shared" si="15"/>
        <v>0</v>
      </c>
      <c r="N30" s="3">
        <f t="shared" si="15"/>
        <v>0</v>
      </c>
      <c r="O30" s="1">
        <f t="shared" si="14"/>
        <v>5.2593770688573347</v>
      </c>
      <c r="P30" s="59" t="str">
        <f t="shared" si="16"/>
        <v>OK</v>
      </c>
      <c r="Q30" s="1">
        <f t="shared" si="17"/>
        <v>5.2593770688573347</v>
      </c>
    </row>
    <row r="31" spans="2:17" hidden="1" outlineLevel="1" x14ac:dyDescent="0.25">
      <c r="B31" s="1" t="str">
        <f t="shared" si="12"/>
        <v>Mosty, propustky, zdi</v>
      </c>
      <c r="C31" s="3">
        <f t="shared" si="15"/>
        <v>0</v>
      </c>
      <c r="D31" s="3">
        <f t="shared" si="15"/>
        <v>0</v>
      </c>
      <c r="E31" s="3">
        <f t="shared" si="15"/>
        <v>0</v>
      </c>
      <c r="F31" s="3">
        <f t="shared" si="15"/>
        <v>0</v>
      </c>
      <c r="G31" s="3">
        <f t="shared" si="15"/>
        <v>0</v>
      </c>
      <c r="H31" s="3">
        <f t="shared" si="15"/>
        <v>0</v>
      </c>
      <c r="I31" s="3">
        <f t="shared" si="15"/>
        <v>0</v>
      </c>
      <c r="J31" s="3">
        <f t="shared" si="15"/>
        <v>0</v>
      </c>
      <c r="K31" s="3">
        <f t="shared" si="15"/>
        <v>0</v>
      </c>
      <c r="L31" s="3">
        <f t="shared" si="15"/>
        <v>0</v>
      </c>
      <c r="M31" s="3">
        <f t="shared" si="15"/>
        <v>0</v>
      </c>
      <c r="N31" s="3">
        <f t="shared" si="15"/>
        <v>0</v>
      </c>
      <c r="O31" s="1">
        <f t="shared" si="14"/>
        <v>0</v>
      </c>
      <c r="P31" s="59" t="str">
        <f t="shared" si="16"/>
        <v>OK</v>
      </c>
      <c r="Q31" s="1">
        <f t="shared" si="17"/>
        <v>0</v>
      </c>
    </row>
    <row r="32" spans="2:17" hidden="1" outlineLevel="1" x14ac:dyDescent="0.25">
      <c r="B32" s="1" t="str">
        <f t="shared" si="12"/>
        <v>Tunely</v>
      </c>
      <c r="C32" s="3">
        <f t="shared" si="15"/>
        <v>0</v>
      </c>
      <c r="D32" s="3">
        <f t="shared" si="15"/>
        <v>0</v>
      </c>
      <c r="E32" s="3">
        <f t="shared" si="15"/>
        <v>0</v>
      </c>
      <c r="F32" s="3">
        <f t="shared" si="15"/>
        <v>0</v>
      </c>
      <c r="G32" s="3">
        <f t="shared" si="15"/>
        <v>0</v>
      </c>
      <c r="H32" s="3">
        <f t="shared" si="15"/>
        <v>0</v>
      </c>
      <c r="I32" s="3">
        <f t="shared" si="15"/>
        <v>0</v>
      </c>
      <c r="J32" s="3">
        <f t="shared" si="15"/>
        <v>0</v>
      </c>
      <c r="K32" s="3">
        <f t="shared" si="15"/>
        <v>0</v>
      </c>
      <c r="L32" s="3">
        <f t="shared" si="15"/>
        <v>0</v>
      </c>
      <c r="M32" s="3">
        <f t="shared" si="15"/>
        <v>0</v>
      </c>
      <c r="N32" s="3">
        <f t="shared" si="15"/>
        <v>0</v>
      </c>
      <c r="O32" s="1">
        <f t="shared" si="14"/>
        <v>0</v>
      </c>
      <c r="P32" s="59" t="str">
        <f t="shared" si="16"/>
        <v>OK</v>
      </c>
      <c r="Q32" s="1">
        <f t="shared" si="17"/>
        <v>0</v>
      </c>
    </row>
    <row r="33" spans="2:19" hidden="1" outlineLevel="1" x14ac:dyDescent="0.25">
      <c r="B33" s="1" t="str">
        <f t="shared" si="12"/>
        <v>Komunikace a zpevněné plochy</v>
      </c>
      <c r="C33" s="3">
        <f t="shared" si="15"/>
        <v>0</v>
      </c>
      <c r="D33" s="3">
        <f t="shared" si="15"/>
        <v>0</v>
      </c>
      <c r="E33" s="3">
        <f t="shared" si="15"/>
        <v>0</v>
      </c>
      <c r="F33" s="3">
        <f t="shared" si="15"/>
        <v>0</v>
      </c>
      <c r="G33" s="3">
        <f t="shared" si="15"/>
        <v>3.6772509233886339</v>
      </c>
      <c r="H33" s="3">
        <f t="shared" si="15"/>
        <v>4.5761344824391887</v>
      </c>
      <c r="I33" s="3">
        <f t="shared" si="15"/>
        <v>9.8890236943707031</v>
      </c>
      <c r="J33" s="3">
        <f t="shared" si="15"/>
        <v>12.924960386902997</v>
      </c>
      <c r="K33" s="3">
        <f t="shared" si="15"/>
        <v>12.924960386902997</v>
      </c>
      <c r="L33" s="3">
        <f t="shared" si="15"/>
        <v>6.2117727709820691</v>
      </c>
      <c r="M33" s="3">
        <f t="shared" si="15"/>
        <v>0</v>
      </c>
      <c r="N33" s="3">
        <f t="shared" si="15"/>
        <v>0</v>
      </c>
      <c r="O33" s="1">
        <f t="shared" si="14"/>
        <v>50.204102644986591</v>
      </c>
      <c r="P33" s="59" t="str">
        <f t="shared" si="16"/>
        <v>OK</v>
      </c>
      <c r="Q33" s="1">
        <f t="shared" si="17"/>
        <v>50.204102644986584</v>
      </c>
    </row>
    <row r="34" spans="2:19" hidden="1" outlineLevel="1" x14ac:dyDescent="0.25">
      <c r="B34" s="1" t="str">
        <f t="shared" si="12"/>
        <v>Trakce</v>
      </c>
      <c r="C34" s="3">
        <f t="shared" si="15"/>
        <v>0</v>
      </c>
      <c r="D34" s="3">
        <f t="shared" si="15"/>
        <v>0</v>
      </c>
      <c r="E34" s="3">
        <f t="shared" si="15"/>
        <v>0</v>
      </c>
      <c r="F34" s="3">
        <f t="shared" si="15"/>
        <v>0</v>
      </c>
      <c r="G34" s="3">
        <f t="shared" si="15"/>
        <v>103.27223393185784</v>
      </c>
      <c r="H34" s="3">
        <f t="shared" si="15"/>
        <v>308.87530804824513</v>
      </c>
      <c r="I34" s="3">
        <f t="shared" si="15"/>
        <v>1365.3293394417651</v>
      </c>
      <c r="J34" s="3">
        <f t="shared" si="15"/>
        <v>2189.0052478545367</v>
      </c>
      <c r="K34" s="3">
        <f t="shared" si="15"/>
        <v>2189.0052478545367</v>
      </c>
      <c r="L34" s="3">
        <f t="shared" si="15"/>
        <v>1662.3411499434326</v>
      </c>
      <c r="M34" s="3">
        <f t="shared" si="15"/>
        <v>0</v>
      </c>
      <c r="N34" s="3">
        <f t="shared" si="15"/>
        <v>0</v>
      </c>
      <c r="O34" s="1">
        <f t="shared" si="14"/>
        <v>7817.8285270743736</v>
      </c>
      <c r="P34" s="59" t="str">
        <f t="shared" si="16"/>
        <v>OK</v>
      </c>
      <c r="Q34" s="1">
        <f t="shared" si="17"/>
        <v>7817.8285270743745</v>
      </c>
      <c r="S34" s="60"/>
    </row>
    <row r="35" spans="2:19" hidden="1" outlineLevel="1" x14ac:dyDescent="0.25">
      <c r="B35" s="1" t="str">
        <f t="shared" si="12"/>
        <v>Inženýrské sítě (trubní vedení, kabelovody)</v>
      </c>
      <c r="C35" s="3">
        <f t="shared" si="15"/>
        <v>0</v>
      </c>
      <c r="D35" s="3">
        <f t="shared" si="15"/>
        <v>0</v>
      </c>
      <c r="E35" s="3">
        <f t="shared" si="15"/>
        <v>0</v>
      </c>
      <c r="F35" s="3">
        <f t="shared" si="15"/>
        <v>0</v>
      </c>
      <c r="G35" s="3">
        <f t="shared" si="15"/>
        <v>0.94629394118602284</v>
      </c>
      <c r="H35" s="3">
        <f t="shared" si="15"/>
        <v>0.94629394118602284</v>
      </c>
      <c r="I35" s="3">
        <f t="shared" si="15"/>
        <v>1.1986389921689622</v>
      </c>
      <c r="J35" s="3">
        <f t="shared" si="15"/>
        <v>1.1986389921689622</v>
      </c>
      <c r="K35" s="3">
        <f t="shared" si="15"/>
        <v>1.1986389921689622</v>
      </c>
      <c r="L35" s="3">
        <f t="shared" si="15"/>
        <v>0</v>
      </c>
      <c r="M35" s="3">
        <f t="shared" si="15"/>
        <v>0</v>
      </c>
      <c r="N35" s="3">
        <f t="shared" si="15"/>
        <v>0</v>
      </c>
      <c r="O35" s="1">
        <f t="shared" si="14"/>
        <v>5.4885048588789322</v>
      </c>
      <c r="P35" s="59" t="str">
        <f t="shared" si="16"/>
        <v>OK</v>
      </c>
      <c r="Q35" s="1">
        <f t="shared" si="17"/>
        <v>5.4885048588789322</v>
      </c>
    </row>
    <row r="36" spans="2:19" hidden="1" outlineLevel="1" x14ac:dyDescent="0.25">
      <c r="B36" s="1" t="str">
        <f t="shared" si="12"/>
        <v>Pozemní stavby, nástupiště a přístřešky</v>
      </c>
      <c r="C36" s="3">
        <f t="shared" si="15"/>
        <v>0</v>
      </c>
      <c r="D36" s="3">
        <f t="shared" si="15"/>
        <v>0</v>
      </c>
      <c r="E36" s="3">
        <f t="shared" si="15"/>
        <v>0</v>
      </c>
      <c r="F36" s="3">
        <f t="shared" si="15"/>
        <v>0</v>
      </c>
      <c r="G36" s="3">
        <f t="shared" si="15"/>
        <v>1.354302129726531</v>
      </c>
      <c r="H36" s="3">
        <f t="shared" si="15"/>
        <v>2.7086042594530619</v>
      </c>
      <c r="I36" s="3">
        <f t="shared" si="15"/>
        <v>37.189090606036032</v>
      </c>
      <c r="J36" s="3">
        <f t="shared" si="15"/>
        <v>56.440697310825499</v>
      </c>
      <c r="K36" s="3">
        <f t="shared" si="15"/>
        <v>56.440697310825499</v>
      </c>
      <c r="L36" s="3">
        <f t="shared" si="15"/>
        <v>35.04461386310809</v>
      </c>
      <c r="M36" s="3">
        <f t="shared" si="15"/>
        <v>0</v>
      </c>
      <c r="N36" s="3">
        <f t="shared" si="15"/>
        <v>0</v>
      </c>
      <c r="O36" s="1">
        <f t="shared" si="14"/>
        <v>189.1780054799747</v>
      </c>
      <c r="P36" s="59" t="str">
        <f t="shared" si="16"/>
        <v>OK</v>
      </c>
      <c r="Q36" s="1">
        <f t="shared" si="17"/>
        <v>189.17800547997473</v>
      </c>
    </row>
    <row r="37" spans="2:19" ht="15.75" hidden="1" outlineLevel="1" thickBot="1" x14ac:dyDescent="0.3">
      <c r="B37" s="1" t="str">
        <f t="shared" si="12"/>
        <v>Objekty ochrany životního prostředí</v>
      </c>
      <c r="C37" s="3">
        <f t="shared" si="15"/>
        <v>0</v>
      </c>
      <c r="D37" s="3">
        <f t="shared" si="15"/>
        <v>0</v>
      </c>
      <c r="E37" s="3">
        <f t="shared" si="15"/>
        <v>0</v>
      </c>
      <c r="F37" s="3">
        <f t="shared" si="15"/>
        <v>0</v>
      </c>
      <c r="G37" s="3">
        <f t="shared" si="15"/>
        <v>0</v>
      </c>
      <c r="H37" s="3">
        <f t="shared" si="15"/>
        <v>0</v>
      </c>
      <c r="I37" s="3">
        <f t="shared" si="15"/>
        <v>0</v>
      </c>
      <c r="J37" s="3">
        <f t="shared" si="15"/>
        <v>0</v>
      </c>
      <c r="K37" s="3">
        <f t="shared" si="15"/>
        <v>0</v>
      </c>
      <c r="L37" s="3">
        <f t="shared" si="15"/>
        <v>0</v>
      </c>
      <c r="M37" s="3">
        <f t="shared" si="15"/>
        <v>0</v>
      </c>
      <c r="N37" s="3">
        <f t="shared" si="15"/>
        <v>0</v>
      </c>
      <c r="O37" s="1">
        <f t="shared" si="14"/>
        <v>0</v>
      </c>
      <c r="P37" s="59" t="str">
        <f t="shared" si="16"/>
        <v>OK</v>
      </c>
      <c r="Q37" s="1">
        <f t="shared" si="17"/>
        <v>0</v>
      </c>
    </row>
    <row r="38" spans="2:19" ht="15.75" collapsed="1" thickBot="1" x14ac:dyDescent="0.3">
      <c r="B38" s="34" t="str">
        <f t="shared" si="12"/>
        <v>Náklady realizace</v>
      </c>
      <c r="C38" s="34">
        <f>SUM(C26:C37)</f>
        <v>0</v>
      </c>
      <c r="D38" s="34">
        <f t="shared" ref="D38:M38" si="18">SUM(D26:D37)</f>
        <v>0</v>
      </c>
      <c r="E38" s="34">
        <f t="shared" si="18"/>
        <v>0</v>
      </c>
      <c r="F38" s="34">
        <f t="shared" si="18"/>
        <v>0</v>
      </c>
      <c r="G38" s="34">
        <f t="shared" si="18"/>
        <v>156.34019864827377</v>
      </c>
      <c r="H38" s="34">
        <f t="shared" si="18"/>
        <v>880.6824438511353</v>
      </c>
      <c r="I38" s="34">
        <f t="shared" si="18"/>
        <v>3144.2434029651636</v>
      </c>
      <c r="J38" s="34">
        <f t="shared" si="18"/>
        <v>4096.3868599240486</v>
      </c>
      <c r="K38" s="34">
        <f t="shared" si="18"/>
        <v>4096.3868599240486</v>
      </c>
      <c r="L38" s="34">
        <f t="shared" si="18"/>
        <v>2807.6347581190525</v>
      </c>
      <c r="M38" s="34">
        <f t="shared" si="18"/>
        <v>0</v>
      </c>
      <c r="N38" s="34"/>
      <c r="O38" s="34">
        <f>SUM(O26:O37)</f>
        <v>15181.674523431722</v>
      </c>
      <c r="P38" s="59" t="str">
        <f t="shared" si="16"/>
        <v>OK</v>
      </c>
      <c r="Q38" s="34">
        <f t="shared" si="17"/>
        <v>15181.674523431722</v>
      </c>
    </row>
    <row r="39" spans="2:19" x14ac:dyDescent="0.25">
      <c r="B39" s="3" t="str">
        <f t="shared" si="12"/>
        <v>Přípravná a projektová dokumentace, průzkumy</v>
      </c>
      <c r="C39" s="3">
        <f>I16</f>
        <v>0</v>
      </c>
      <c r="D39" s="3">
        <v>0</v>
      </c>
      <c r="E39" s="3">
        <v>0</v>
      </c>
      <c r="F39" s="3">
        <f>E16+K16+F16/2</f>
        <v>235.90259264866125</v>
      </c>
      <c r="G39" s="3">
        <f>H16/2+J16/2+D16/2+F16/2</f>
        <v>545.72072883116357</v>
      </c>
      <c r="H39" s="3">
        <f>H16/2+J16/2+G16/2+D16/2</f>
        <v>517.16260192083632</v>
      </c>
      <c r="I39" s="3">
        <f>G16/2</f>
        <v>143.47315632535245</v>
      </c>
      <c r="J39" s="3"/>
      <c r="K39" s="3"/>
      <c r="L39" s="3"/>
      <c r="M39" s="3"/>
      <c r="N39" s="3"/>
      <c r="O39" s="3">
        <f t="shared" si="14"/>
        <v>1442.2590797260136</v>
      </c>
      <c r="P39" s="59" t="str">
        <f t="shared" si="16"/>
        <v>OK</v>
      </c>
      <c r="Q39" s="3">
        <f t="shared" si="17"/>
        <v>1442.2590797260136</v>
      </c>
    </row>
    <row r="40" spans="2:19" x14ac:dyDescent="0.25">
      <c r="B40" s="3" t="str">
        <f t="shared" si="12"/>
        <v>Výkupy pozemků a nemovitostí</v>
      </c>
      <c r="C40" s="3">
        <f t="shared" ref="C40:N43" si="19">IF(AND($C$22&lt;=C$25,$C$23&gt;=C$25),$C17/($C$23-$C$22+1),0)+IF(AND($D$22&lt;=C$25,$D$23&gt;=C$25),$D17/($D$23-$D$22+1),0)+IF(AND($E$22&lt;=C$25,$E$23&gt;=C$25),$E17/($E$23-$E$22+1),0)+IF(AND($F$22&lt;=C$25,$F$23&gt;=C$25),$F17/($F$23-$F$22+1),0)+IF(AND($G$22&lt;=C$25,$G$23&gt;=C$25),$G17/($G$23-$G$22+1),0)+IF(AND($H$22&lt;=C$25,$H$23&gt;=C$25),$H17/($H$23-$H$22+1),0)+IF(AND($I$22&lt;=C$25,$I$23&gt;=C$25),$I17/($I$23-$I$22+1),0)+IF(AND($J$22&lt;=C$25,$J$23&gt;=C$25),$J17/($J$23-$J$22+1),0)+IF(AND($K$22&lt;=C$25,$K$23&gt;=C$25),$K17/($K$23-$K$22+1),0)+IF(AND($L$22&lt;=C$25,$L$23&gt;=C$25),$L17/($L$23-$L$22+1),0)+IF(AND($M$22&lt;=C$25,$M$23&gt;=C$25),$M17/($M$23-$M$22+1),0)+IF(AND($N$22&lt;=C$25,$N$23&gt;=C$25),$N17/($N$23-$N$22+1),0)</f>
        <v>0</v>
      </c>
      <c r="D40" s="3">
        <f t="shared" si="19"/>
        <v>0</v>
      </c>
      <c r="E40" s="3">
        <f t="shared" si="19"/>
        <v>0</v>
      </c>
      <c r="F40" s="3">
        <f t="shared" si="19"/>
        <v>0</v>
      </c>
      <c r="G40" s="3">
        <f t="shared" si="19"/>
        <v>0</v>
      </c>
      <c r="H40" s="3">
        <f t="shared" si="19"/>
        <v>0</v>
      </c>
      <c r="I40" s="3">
        <f t="shared" si="19"/>
        <v>0</v>
      </c>
      <c r="J40" s="3">
        <f t="shared" si="19"/>
        <v>0</v>
      </c>
      <c r="K40" s="3">
        <f t="shared" si="19"/>
        <v>0</v>
      </c>
      <c r="L40" s="3">
        <f t="shared" si="19"/>
        <v>0</v>
      </c>
      <c r="M40" s="3">
        <f t="shared" si="19"/>
        <v>0</v>
      </c>
      <c r="N40" s="3">
        <f t="shared" si="19"/>
        <v>0</v>
      </c>
      <c r="O40" s="3">
        <f t="shared" si="14"/>
        <v>0</v>
      </c>
      <c r="P40" s="59" t="str">
        <f t="shared" si="16"/>
        <v>OK</v>
      </c>
      <c r="Q40" s="3">
        <f t="shared" si="17"/>
        <v>0</v>
      </c>
    </row>
    <row r="41" spans="2:19" x14ac:dyDescent="0.25">
      <c r="B41" s="3" t="str">
        <f t="shared" si="12"/>
        <v>Technická asistence, propagace</v>
      </c>
      <c r="C41" s="3">
        <f t="shared" si="19"/>
        <v>0</v>
      </c>
      <c r="D41" s="3">
        <f t="shared" si="19"/>
        <v>0</v>
      </c>
      <c r="E41" s="3">
        <f t="shared" si="19"/>
        <v>0</v>
      </c>
      <c r="F41" s="3">
        <f t="shared" si="19"/>
        <v>0</v>
      </c>
      <c r="G41" s="3">
        <f t="shared" si="19"/>
        <v>1.563401986482738</v>
      </c>
      <c r="H41" s="3">
        <f t="shared" si="19"/>
        <v>8.8068244385113541</v>
      </c>
      <c r="I41" s="3">
        <f t="shared" si="19"/>
        <v>31.442434029651636</v>
      </c>
      <c r="J41" s="3">
        <f t="shared" si="19"/>
        <v>40.963868599240485</v>
      </c>
      <c r="K41" s="3">
        <f t="shared" si="19"/>
        <v>40.963868599240485</v>
      </c>
      <c r="L41" s="3">
        <f t="shared" si="19"/>
        <v>28.076347581190522</v>
      </c>
      <c r="M41" s="3">
        <f t="shared" si="19"/>
        <v>0</v>
      </c>
      <c r="N41" s="3">
        <f t="shared" si="19"/>
        <v>0</v>
      </c>
      <c r="O41" s="3">
        <f t="shared" si="14"/>
        <v>151.81674523431721</v>
      </c>
      <c r="P41" s="59" t="str">
        <f t="shared" si="16"/>
        <v>OK</v>
      </c>
      <c r="Q41" s="3">
        <f t="shared" si="17"/>
        <v>151.81674523431721</v>
      </c>
    </row>
    <row r="42" spans="2:19" ht="15.75" thickBot="1" x14ac:dyDescent="0.3">
      <c r="B42" s="17" t="str">
        <f t="shared" si="12"/>
        <v>Technický dozor</v>
      </c>
      <c r="C42" s="17">
        <f t="shared" si="19"/>
        <v>0</v>
      </c>
      <c r="D42" s="17">
        <f t="shared" si="19"/>
        <v>0</v>
      </c>
      <c r="E42" s="17">
        <f t="shared" si="19"/>
        <v>0</v>
      </c>
      <c r="F42" s="17">
        <f t="shared" si="19"/>
        <v>0</v>
      </c>
      <c r="G42" s="17">
        <f t="shared" si="19"/>
        <v>7.0353089391723191</v>
      </c>
      <c r="H42" s="17">
        <f t="shared" si="19"/>
        <v>39.630709973301087</v>
      </c>
      <c r="I42" s="17">
        <f t="shared" si="19"/>
        <v>141.49095313343236</v>
      </c>
      <c r="J42" s="17">
        <f t="shared" si="19"/>
        <v>184.33740869658217</v>
      </c>
      <c r="K42" s="17">
        <f t="shared" si="19"/>
        <v>184.33740869658217</v>
      </c>
      <c r="L42" s="17">
        <f t="shared" si="19"/>
        <v>126.34356411535737</v>
      </c>
      <c r="M42" s="17">
        <f t="shared" si="19"/>
        <v>0</v>
      </c>
      <c r="N42" s="17">
        <f t="shared" si="19"/>
        <v>0</v>
      </c>
      <c r="O42" s="17">
        <f t="shared" si="14"/>
        <v>683.17535355442749</v>
      </c>
      <c r="P42" s="59" t="str">
        <f t="shared" si="16"/>
        <v>OK</v>
      </c>
      <c r="Q42" s="17">
        <f t="shared" si="17"/>
        <v>683.17535355442737</v>
      </c>
    </row>
    <row r="43" spans="2:19" ht="15.75" thickBot="1" x14ac:dyDescent="0.3">
      <c r="B43" s="18" t="str">
        <f t="shared" si="12"/>
        <v>REZERVA</v>
      </c>
      <c r="C43" s="18">
        <f t="shared" si="19"/>
        <v>0</v>
      </c>
      <c r="D43" s="18">
        <f t="shared" si="19"/>
        <v>0</v>
      </c>
      <c r="E43" s="18">
        <f t="shared" si="19"/>
        <v>0</v>
      </c>
      <c r="F43" s="18">
        <f t="shared" si="19"/>
        <v>0</v>
      </c>
      <c r="G43" s="18">
        <f t="shared" si="19"/>
        <v>15.634019864827376</v>
      </c>
      <c r="H43" s="18">
        <f t="shared" si="19"/>
        <v>88.068244385113516</v>
      </c>
      <c r="I43" s="18">
        <f t="shared" si="19"/>
        <v>314.42434029651628</v>
      </c>
      <c r="J43" s="18">
        <f t="shared" si="19"/>
        <v>409.63868599240482</v>
      </c>
      <c r="K43" s="18">
        <f t="shared" si="19"/>
        <v>409.63868599240482</v>
      </c>
      <c r="L43" s="18">
        <f t="shared" si="19"/>
        <v>280.76347581190527</v>
      </c>
      <c r="M43" s="18">
        <f t="shared" si="19"/>
        <v>0</v>
      </c>
      <c r="N43" s="18">
        <f t="shared" si="19"/>
        <v>0</v>
      </c>
      <c r="O43" s="18">
        <f t="shared" si="14"/>
        <v>1518.167452343172</v>
      </c>
      <c r="P43" s="59" t="str">
        <f t="shared" si="16"/>
        <v>OK</v>
      </c>
      <c r="Q43" s="18">
        <f t="shared" si="17"/>
        <v>1518.167452343172</v>
      </c>
    </row>
    <row r="44" spans="2:19" ht="15.75" thickBot="1" x14ac:dyDescent="0.3">
      <c r="B44" s="34" t="str">
        <f t="shared" si="12"/>
        <v>Celkové investiční náklady</v>
      </c>
      <c r="C44" s="34">
        <f>SUM(C38:C43)</f>
        <v>0</v>
      </c>
      <c r="D44" s="34">
        <f t="shared" ref="D44:M44" si="20">SUM(D38:D43)</f>
        <v>0</v>
      </c>
      <c r="E44" s="34">
        <f t="shared" si="20"/>
        <v>0</v>
      </c>
      <c r="F44" s="34">
        <f t="shared" si="20"/>
        <v>235.90259264866125</v>
      </c>
      <c r="G44" s="34">
        <f t="shared" si="20"/>
        <v>726.29365826991977</v>
      </c>
      <c r="H44" s="34">
        <f t="shared" si="20"/>
        <v>1534.3508245688975</v>
      </c>
      <c r="I44" s="34">
        <f t="shared" si="20"/>
        <v>3775.0742867501167</v>
      </c>
      <c r="J44" s="34">
        <f t="shared" si="20"/>
        <v>4731.3268232122764</v>
      </c>
      <c r="K44" s="34">
        <f t="shared" si="20"/>
        <v>4731.3268232122764</v>
      </c>
      <c r="L44" s="34">
        <f t="shared" si="20"/>
        <v>3242.8181456275056</v>
      </c>
      <c r="M44" s="34">
        <f t="shared" si="20"/>
        <v>0</v>
      </c>
      <c r="N44" s="34"/>
      <c r="O44" s="34">
        <f>SUM(O38:O43)</f>
        <v>18977.093154289654</v>
      </c>
      <c r="P44" s="59" t="str">
        <f t="shared" si="16"/>
        <v>OK</v>
      </c>
      <c r="Q44" s="34">
        <f t="shared" si="17"/>
        <v>18977.093154289651</v>
      </c>
    </row>
    <row r="66" spans="2:15" x14ac:dyDescent="0.25">
      <c r="B66" t="s">
        <v>34</v>
      </c>
    </row>
    <row r="67" spans="2:15" ht="61.5" hidden="1" customHeight="1" outlineLevel="1" thickBot="1" x14ac:dyDescent="0.3">
      <c r="B67" s="10" t="s">
        <v>34</v>
      </c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12" t="s">
        <v>22</v>
      </c>
    </row>
    <row r="68" spans="2:15" hidden="1" outlineLevel="1" x14ac:dyDescent="0.25">
      <c r="B68" s="8" t="s">
        <v>5</v>
      </c>
      <c r="C68" s="1">
        <v>0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>
        <f>SUM(C68:N68)</f>
        <v>0</v>
      </c>
    </row>
    <row r="69" spans="2:15" hidden="1" outlineLevel="1" x14ac:dyDescent="0.25">
      <c r="B69" s="4" t="s">
        <v>6</v>
      </c>
      <c r="C69" s="1">
        <v>0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>
        <f t="shared" ref="O69:O86" si="21">SUM(C69:J69)</f>
        <v>0</v>
      </c>
    </row>
    <row r="70" spans="2:15" hidden="1" outlineLevel="1" x14ac:dyDescent="0.25">
      <c r="B70" s="4" t="s">
        <v>7</v>
      </c>
      <c r="C70" s="1">
        <v>0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>
        <f t="shared" si="21"/>
        <v>0</v>
      </c>
    </row>
    <row r="71" spans="2:15" hidden="1" outlineLevel="1" x14ac:dyDescent="0.25">
      <c r="B71" s="4" t="s">
        <v>8</v>
      </c>
      <c r="C71" s="1">
        <v>0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>
        <f t="shared" si="21"/>
        <v>0</v>
      </c>
    </row>
    <row r="72" spans="2:15" hidden="1" outlineLevel="1" x14ac:dyDescent="0.25">
      <c r="B72" s="4" t="s">
        <v>9</v>
      </c>
      <c r="C72" s="1">
        <v>0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>
        <f t="shared" si="21"/>
        <v>0</v>
      </c>
    </row>
    <row r="73" spans="2:15" hidden="1" outlineLevel="1" x14ac:dyDescent="0.25">
      <c r="B73" s="4" t="s">
        <v>10</v>
      </c>
      <c r="C73" s="1">
        <v>0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>
        <f t="shared" si="21"/>
        <v>0</v>
      </c>
    </row>
    <row r="74" spans="2:15" hidden="1" outlineLevel="1" x14ac:dyDescent="0.25">
      <c r="B74" s="4" t="s">
        <v>11</v>
      </c>
      <c r="C74" s="1">
        <v>0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>
        <f t="shared" si="21"/>
        <v>0</v>
      </c>
    </row>
    <row r="75" spans="2:15" hidden="1" outlineLevel="1" x14ac:dyDescent="0.25">
      <c r="B75" s="4" t="s">
        <v>12</v>
      </c>
      <c r="C75" s="1">
        <v>0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>
        <f t="shared" si="21"/>
        <v>0</v>
      </c>
    </row>
    <row r="76" spans="2:15" hidden="1" outlineLevel="1" x14ac:dyDescent="0.25">
      <c r="B76" s="4" t="s">
        <v>13</v>
      </c>
      <c r="C76" s="1">
        <v>0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>
        <f t="shared" si="21"/>
        <v>0</v>
      </c>
    </row>
    <row r="77" spans="2:15" hidden="1" outlineLevel="1" x14ac:dyDescent="0.25">
      <c r="B77" s="4" t="s">
        <v>14</v>
      </c>
      <c r="C77" s="1">
        <v>0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>
        <f t="shared" si="21"/>
        <v>0</v>
      </c>
    </row>
    <row r="78" spans="2:15" hidden="1" outlineLevel="1" x14ac:dyDescent="0.25">
      <c r="B78" s="4" t="s">
        <v>15</v>
      </c>
      <c r="C78" s="1">
        <v>0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>
        <f t="shared" si="21"/>
        <v>0</v>
      </c>
    </row>
    <row r="79" spans="2:15" ht="15.75" hidden="1" outlineLevel="1" thickBot="1" x14ac:dyDescent="0.3">
      <c r="B79" s="5" t="s">
        <v>16</v>
      </c>
      <c r="C79" s="14">
        <v>0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>
        <f t="shared" si="21"/>
        <v>0</v>
      </c>
    </row>
    <row r="80" spans="2:15" ht="15.75" hidden="1" outlineLevel="1" thickBot="1" x14ac:dyDescent="0.3">
      <c r="B80" s="13" t="s">
        <v>0</v>
      </c>
      <c r="C80" s="39">
        <v>0</v>
      </c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16">
        <f t="shared" si="21"/>
        <v>0</v>
      </c>
    </row>
    <row r="81" spans="2:15" hidden="1" outlineLevel="1" x14ac:dyDescent="0.25">
      <c r="B81" s="8" t="s">
        <v>17</v>
      </c>
      <c r="C81" s="3">
        <v>0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>
        <f t="shared" si="21"/>
        <v>0</v>
      </c>
    </row>
    <row r="82" spans="2:15" hidden="1" outlineLevel="1" x14ac:dyDescent="0.25">
      <c r="B82" s="4" t="s">
        <v>18</v>
      </c>
      <c r="C82" s="3">
        <v>0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>
        <f t="shared" si="21"/>
        <v>0</v>
      </c>
    </row>
    <row r="83" spans="2:15" hidden="1" outlineLevel="1" x14ac:dyDescent="0.25">
      <c r="B83" s="4" t="s">
        <v>19</v>
      </c>
      <c r="C83" s="3">
        <v>0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>
        <f t="shared" si="21"/>
        <v>0</v>
      </c>
    </row>
    <row r="84" spans="2:15" ht="15.75" hidden="1" outlineLevel="1" thickBot="1" x14ac:dyDescent="0.3">
      <c r="B84" s="5" t="s">
        <v>20</v>
      </c>
      <c r="C84" s="17">
        <v>0</v>
      </c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>
        <f t="shared" si="21"/>
        <v>0</v>
      </c>
    </row>
    <row r="85" spans="2:15" ht="15.75" hidden="1" outlineLevel="1" thickBot="1" x14ac:dyDescent="0.3">
      <c r="B85" s="9" t="s">
        <v>21</v>
      </c>
      <c r="C85" s="18">
        <v>0</v>
      </c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>
        <f t="shared" si="21"/>
        <v>0</v>
      </c>
    </row>
    <row r="86" spans="2:15" ht="15.75" hidden="1" outlineLevel="1" thickBot="1" x14ac:dyDescent="0.3">
      <c r="B86" s="6" t="s">
        <v>1</v>
      </c>
      <c r="C86" s="2">
        <v>0</v>
      </c>
      <c r="D86" s="2"/>
      <c r="E86" s="2"/>
      <c r="F86" s="2"/>
      <c r="G86" s="2"/>
      <c r="H86" s="2"/>
      <c r="I86" s="2"/>
      <c r="J86" s="40"/>
      <c r="K86" s="40"/>
      <c r="L86" s="40"/>
      <c r="M86" s="40"/>
      <c r="N86" s="40"/>
      <c r="O86" s="7">
        <f t="shared" si="21"/>
        <v>0</v>
      </c>
    </row>
    <row r="87" spans="2:15" collapsed="1" x14ac:dyDescent="0.25"/>
    <row r="88" spans="2:15" x14ac:dyDescent="0.25">
      <c r="B88" t="s">
        <v>41</v>
      </c>
    </row>
    <row r="89" spans="2:15" ht="30.75" hidden="1" outlineLevel="1" thickBot="1" x14ac:dyDescent="0.3">
      <c r="B89" s="10" t="s">
        <v>41</v>
      </c>
      <c r="C89" s="38" t="s">
        <v>42</v>
      </c>
      <c r="D89" s="38" t="s">
        <v>43</v>
      </c>
      <c r="E89" s="38" t="s">
        <v>45</v>
      </c>
      <c r="F89" s="38" t="s">
        <v>44</v>
      </c>
      <c r="G89" s="38" t="s">
        <v>66</v>
      </c>
      <c r="H89" s="38"/>
      <c r="I89" s="38"/>
      <c r="J89" s="38"/>
      <c r="K89" s="38"/>
      <c r="L89" s="38"/>
      <c r="M89" s="38"/>
      <c r="N89" s="38"/>
      <c r="O89" s="12" t="s">
        <v>22</v>
      </c>
    </row>
    <row r="90" spans="2:15" hidden="1" outlineLevel="1" x14ac:dyDescent="0.25">
      <c r="B90" s="8" t="s">
        <v>5</v>
      </c>
      <c r="C90" s="1">
        <v>429.52200434686955</v>
      </c>
      <c r="D90" s="1">
        <v>191.54317510335238</v>
      </c>
      <c r="E90" s="1">
        <v>202.27108982747376</v>
      </c>
      <c r="F90" s="1">
        <v>286.13593946731993</v>
      </c>
      <c r="G90" s="1">
        <v>0</v>
      </c>
      <c r="H90" s="1"/>
      <c r="I90" s="1"/>
      <c r="J90" s="1"/>
      <c r="K90" s="1"/>
      <c r="L90" s="1"/>
      <c r="M90" s="1"/>
      <c r="N90" s="1"/>
      <c r="O90" s="1">
        <f>SUM(C90:N90)</f>
        <v>1109.4722087450157</v>
      </c>
    </row>
    <row r="91" spans="2:15" hidden="1" outlineLevel="1" x14ac:dyDescent="0.25">
      <c r="B91" s="4" t="s">
        <v>6</v>
      </c>
      <c r="C91" s="1">
        <v>176.90650916290161</v>
      </c>
      <c r="D91" s="1">
        <v>115.17050133138561</v>
      </c>
      <c r="E91" s="1">
        <v>192.54384992636173</v>
      </c>
      <c r="F91" s="1">
        <v>52.374031086803186</v>
      </c>
      <c r="G91" s="1">
        <v>25.881928389445971</v>
      </c>
      <c r="H91" s="1"/>
      <c r="I91" s="1"/>
      <c r="J91" s="1"/>
      <c r="K91" s="1"/>
      <c r="L91" s="1"/>
      <c r="M91" s="1"/>
      <c r="N91" s="1"/>
      <c r="O91" s="1">
        <f t="shared" ref="O91:O108" si="22">SUM(C91:J91)</f>
        <v>562.87681989689804</v>
      </c>
    </row>
    <row r="92" spans="2:15" hidden="1" outlineLevel="1" x14ac:dyDescent="0.25">
      <c r="B92" s="4" t="s">
        <v>7</v>
      </c>
      <c r="C92" s="1">
        <v>97.382148932340371</v>
      </c>
      <c r="D92" s="1">
        <v>47.424345244507677</v>
      </c>
      <c r="E92" s="1">
        <v>268.23689420016962</v>
      </c>
      <c r="F92" s="1">
        <v>28.404686783289339</v>
      </c>
      <c r="G92" s="1">
        <v>3.6691467110224369</v>
      </c>
      <c r="H92" s="1"/>
      <c r="I92" s="1"/>
      <c r="J92" s="1"/>
      <c r="K92" s="1"/>
      <c r="L92" s="1"/>
      <c r="M92" s="1"/>
      <c r="N92" s="1"/>
      <c r="O92" s="1">
        <f t="shared" si="22"/>
        <v>445.11722187132943</v>
      </c>
    </row>
    <row r="93" spans="2:15" hidden="1" outlineLevel="1" x14ac:dyDescent="0.25">
      <c r="B93" s="4" t="s">
        <v>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/>
      <c r="I93" s="1"/>
      <c r="J93" s="1"/>
      <c r="K93" s="1"/>
      <c r="L93" s="1"/>
      <c r="M93" s="1"/>
      <c r="N93" s="1"/>
      <c r="O93" s="1">
        <f t="shared" si="22"/>
        <v>0</v>
      </c>
    </row>
    <row r="94" spans="2:15" hidden="1" outlineLevel="1" x14ac:dyDescent="0.25">
      <c r="B94" s="4" t="s">
        <v>9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/>
      <c r="I94" s="1"/>
      <c r="J94" s="1"/>
      <c r="K94" s="1"/>
      <c r="L94" s="1"/>
      <c r="M94" s="1"/>
      <c r="N94" s="1"/>
      <c r="O94" s="1">
        <f t="shared" si="22"/>
        <v>0</v>
      </c>
    </row>
    <row r="95" spans="2:15" hidden="1" outlineLevel="1" x14ac:dyDescent="0.25">
      <c r="B95" s="4" t="s">
        <v>10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/>
      <c r="I95" s="1"/>
      <c r="J95" s="1"/>
      <c r="K95" s="1"/>
      <c r="L95" s="1"/>
      <c r="M95" s="1"/>
      <c r="N95" s="1"/>
      <c r="O95" s="1">
        <f t="shared" si="22"/>
        <v>0</v>
      </c>
    </row>
    <row r="96" spans="2:15" hidden="1" outlineLevel="1" x14ac:dyDescent="0.25">
      <c r="B96" s="4" t="s">
        <v>11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/>
      <c r="I96" s="1"/>
      <c r="J96" s="1"/>
      <c r="K96" s="1"/>
      <c r="L96" s="1"/>
      <c r="M96" s="1"/>
      <c r="N96" s="1"/>
      <c r="O96" s="1">
        <f t="shared" si="22"/>
        <v>0</v>
      </c>
    </row>
    <row r="97" spans="2:15" hidden="1" outlineLevel="1" x14ac:dyDescent="0.25">
      <c r="B97" s="4" t="s">
        <v>12</v>
      </c>
      <c r="C97" s="1">
        <v>0</v>
      </c>
      <c r="D97" s="1">
        <v>0</v>
      </c>
      <c r="E97" s="1">
        <v>9.1078100775968807</v>
      </c>
      <c r="F97" s="1">
        <v>0</v>
      </c>
      <c r="G97" s="1">
        <v>0</v>
      </c>
      <c r="H97" s="1"/>
      <c r="I97" s="1"/>
      <c r="J97" s="1"/>
      <c r="K97" s="1"/>
      <c r="L97" s="1"/>
      <c r="M97" s="1"/>
      <c r="N97" s="1"/>
      <c r="O97" s="1">
        <f t="shared" si="22"/>
        <v>9.1078100775968807</v>
      </c>
    </row>
    <row r="98" spans="2:15" hidden="1" outlineLevel="1" x14ac:dyDescent="0.25">
      <c r="B98" s="4" t="s">
        <v>13</v>
      </c>
      <c r="C98" s="1">
        <v>476.3469245461431</v>
      </c>
      <c r="D98" s="1">
        <v>207.00803663464939</v>
      </c>
      <c r="E98" s="1">
        <v>465.96114081827272</v>
      </c>
      <c r="F98" s="1">
        <v>171.58464428811052</v>
      </c>
      <c r="G98" s="1">
        <v>52.935654194940518</v>
      </c>
      <c r="H98" s="1"/>
      <c r="I98" s="1"/>
      <c r="J98" s="1"/>
      <c r="K98" s="1"/>
      <c r="L98" s="1"/>
      <c r="M98" s="1"/>
      <c r="N98" s="1"/>
      <c r="O98" s="1">
        <f t="shared" si="22"/>
        <v>1373.8364004821162</v>
      </c>
    </row>
    <row r="99" spans="2:15" hidden="1" outlineLevel="1" x14ac:dyDescent="0.25">
      <c r="B99" s="4" t="s">
        <v>14</v>
      </c>
      <c r="C99" s="1">
        <v>0</v>
      </c>
      <c r="D99" s="1">
        <v>0</v>
      </c>
      <c r="E99" s="1">
        <v>0.75703515294881829</v>
      </c>
      <c r="F99" s="1">
        <v>0</v>
      </c>
      <c r="G99" s="1">
        <v>0</v>
      </c>
      <c r="H99" s="1"/>
      <c r="I99" s="1"/>
      <c r="J99" s="1"/>
      <c r="K99" s="1"/>
      <c r="L99" s="1"/>
      <c r="M99" s="1"/>
      <c r="N99" s="1"/>
      <c r="O99" s="1">
        <f t="shared" si="22"/>
        <v>0.75703515294881829</v>
      </c>
    </row>
    <row r="100" spans="2:15" hidden="1" outlineLevel="1" x14ac:dyDescent="0.25">
      <c r="B100" s="4" t="s">
        <v>15</v>
      </c>
      <c r="C100" s="1">
        <v>0</v>
      </c>
      <c r="D100" s="1">
        <v>0</v>
      </c>
      <c r="E100" s="1">
        <v>60.125343953972639</v>
      </c>
      <c r="F100" s="1">
        <v>0</v>
      </c>
      <c r="G100" s="1">
        <v>0</v>
      </c>
      <c r="H100" s="1"/>
      <c r="I100" s="1"/>
      <c r="J100" s="1"/>
      <c r="K100" s="1"/>
      <c r="L100" s="1"/>
      <c r="M100" s="1"/>
      <c r="N100" s="1"/>
      <c r="O100" s="1">
        <f t="shared" si="22"/>
        <v>60.125343953972639</v>
      </c>
    </row>
    <row r="101" spans="2:15" ht="15.75" hidden="1" outlineLevel="1" thickBot="1" x14ac:dyDescent="0.3">
      <c r="B101" s="5" t="s">
        <v>16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/>
      <c r="I101" s="14"/>
      <c r="J101" s="14"/>
      <c r="K101" s="14"/>
      <c r="L101" s="14"/>
      <c r="M101" s="14"/>
      <c r="N101" s="14"/>
      <c r="O101" s="14">
        <f t="shared" si="22"/>
        <v>0</v>
      </c>
    </row>
    <row r="102" spans="2:15" ht="15.75" hidden="1" outlineLevel="1" thickBot="1" x14ac:dyDescent="0.3">
      <c r="B102" s="13" t="s">
        <v>0</v>
      </c>
      <c r="C102" s="39">
        <v>1180.1575869882545</v>
      </c>
      <c r="D102" s="39">
        <v>561.14605831389508</v>
      </c>
      <c r="E102" s="39">
        <v>1199.0031639567962</v>
      </c>
      <c r="F102" s="39">
        <v>538.499301625523</v>
      </c>
      <c r="G102" s="39">
        <v>82.486729295408935</v>
      </c>
      <c r="H102" s="39"/>
      <c r="I102" s="39"/>
      <c r="J102" s="39"/>
      <c r="K102" s="39"/>
      <c r="L102" s="39"/>
      <c r="M102" s="39"/>
      <c r="N102" s="39"/>
      <c r="O102" s="16">
        <f t="shared" si="22"/>
        <v>3561.2928401798777</v>
      </c>
    </row>
    <row r="103" spans="2:15" hidden="1" outlineLevel="1" x14ac:dyDescent="0.25">
      <c r="B103" s="8" t="s">
        <v>17</v>
      </c>
      <c r="C103" s="3">
        <v>112.11497076388417</v>
      </c>
      <c r="D103" s="3">
        <v>53.308875539820036</v>
      </c>
      <c r="E103" s="3">
        <v>113.90530057589565</v>
      </c>
      <c r="F103" s="3">
        <v>51.157433654424686</v>
      </c>
      <c r="G103" s="3">
        <v>7.8362392830638496</v>
      </c>
      <c r="H103" s="3"/>
      <c r="I103" s="3"/>
      <c r="J103" s="3"/>
      <c r="K103" s="3"/>
      <c r="L103" s="3"/>
      <c r="M103" s="3"/>
      <c r="N103" s="3"/>
      <c r="O103" s="3">
        <f t="shared" si="22"/>
        <v>338.32281981708837</v>
      </c>
    </row>
    <row r="104" spans="2:15" hidden="1" outlineLevel="1" x14ac:dyDescent="0.25">
      <c r="B104" s="4" t="s">
        <v>18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/>
      <c r="I104" s="3"/>
      <c r="J104" s="3"/>
      <c r="K104" s="3"/>
      <c r="L104" s="3"/>
      <c r="M104" s="3"/>
      <c r="N104" s="3"/>
      <c r="O104" s="3">
        <f t="shared" si="22"/>
        <v>0</v>
      </c>
    </row>
    <row r="105" spans="2:15" hidden="1" outlineLevel="1" x14ac:dyDescent="0.25">
      <c r="B105" s="4" t="s">
        <v>19</v>
      </c>
      <c r="C105" s="3">
        <v>11.801575869882544</v>
      </c>
      <c r="D105" s="3">
        <v>5.6114605831389506</v>
      </c>
      <c r="E105" s="3">
        <v>11.990031639567963</v>
      </c>
      <c r="F105" s="3">
        <v>5.3849930162552297</v>
      </c>
      <c r="G105" s="3">
        <v>0.82486729295408934</v>
      </c>
      <c r="H105" s="3"/>
      <c r="I105" s="3"/>
      <c r="J105" s="3"/>
      <c r="K105" s="3"/>
      <c r="L105" s="3"/>
      <c r="M105" s="3"/>
      <c r="N105" s="3"/>
      <c r="O105" s="3">
        <f t="shared" si="22"/>
        <v>35.612928401798776</v>
      </c>
    </row>
    <row r="106" spans="2:15" ht="15.75" hidden="1" outlineLevel="1" thickBot="1" x14ac:dyDescent="0.3">
      <c r="B106" s="5" t="s">
        <v>20</v>
      </c>
      <c r="C106" s="17">
        <v>53.107091414471448</v>
      </c>
      <c r="D106" s="17">
        <v>25.251572624125277</v>
      </c>
      <c r="E106" s="17">
        <v>53.955142378055832</v>
      </c>
      <c r="F106" s="17">
        <v>24.232468573148534</v>
      </c>
      <c r="G106" s="17">
        <v>3.7119028182934017</v>
      </c>
      <c r="H106" s="17"/>
      <c r="I106" s="17"/>
      <c r="J106" s="17"/>
      <c r="K106" s="17"/>
      <c r="L106" s="17"/>
      <c r="M106" s="17"/>
      <c r="N106" s="17"/>
      <c r="O106" s="17">
        <f t="shared" si="22"/>
        <v>160.2581778080945</v>
      </c>
    </row>
    <row r="107" spans="2:15" ht="15.75" hidden="1" outlineLevel="1" thickBot="1" x14ac:dyDescent="0.3">
      <c r="B107" s="9" t="s">
        <v>21</v>
      </c>
      <c r="C107" s="18">
        <v>118.01575869882545</v>
      </c>
      <c r="D107" s="18">
        <v>56.114605831389511</v>
      </c>
      <c r="E107" s="18">
        <v>119.90031639567962</v>
      </c>
      <c r="F107" s="18">
        <v>53.849930162552305</v>
      </c>
      <c r="G107" s="18">
        <v>8.2486729295408932</v>
      </c>
      <c r="H107" s="18"/>
      <c r="I107" s="18"/>
      <c r="J107" s="18"/>
      <c r="K107" s="18"/>
      <c r="L107" s="18"/>
      <c r="M107" s="18"/>
      <c r="N107" s="18"/>
      <c r="O107" s="18">
        <f t="shared" si="22"/>
        <v>356.12928401798774</v>
      </c>
    </row>
    <row r="108" spans="2:15" ht="15.75" hidden="1" outlineLevel="1" thickBot="1" x14ac:dyDescent="0.3">
      <c r="B108" s="6" t="s">
        <v>1</v>
      </c>
      <c r="C108" s="2">
        <v>1475.1969837353181</v>
      </c>
      <c r="D108" s="2">
        <v>701.43257289236897</v>
      </c>
      <c r="E108" s="2">
        <v>1498.7539549459952</v>
      </c>
      <c r="F108" s="2">
        <v>673.12412703190364</v>
      </c>
      <c r="G108" s="2">
        <v>103.10841161926116</v>
      </c>
      <c r="H108" s="2"/>
      <c r="I108" s="2"/>
      <c r="J108" s="40"/>
      <c r="K108" s="40"/>
      <c r="L108" s="40"/>
      <c r="M108" s="40"/>
      <c r="N108" s="40"/>
      <c r="O108" s="7">
        <f t="shared" si="22"/>
        <v>4451.6160502248476</v>
      </c>
    </row>
    <row r="109" spans="2:15" collapsed="1" x14ac:dyDescent="0.25"/>
    <row r="110" spans="2:15" x14ac:dyDescent="0.25">
      <c r="B110" t="s">
        <v>40</v>
      </c>
    </row>
    <row r="111" spans="2:15" ht="15.75" hidden="1" outlineLevel="1" thickBot="1" x14ac:dyDescent="0.3">
      <c r="B111" s="10" t="s">
        <v>40</v>
      </c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12" t="s">
        <v>22</v>
      </c>
    </row>
    <row r="112" spans="2:15" hidden="1" outlineLevel="1" x14ac:dyDescent="0.25">
      <c r="B112" s="8" t="s">
        <v>5</v>
      </c>
      <c r="C112" s="1">
        <v>0</v>
      </c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>
        <f>SUM(C112:N112)</f>
        <v>0</v>
      </c>
    </row>
    <row r="113" spans="2:15" hidden="1" outlineLevel="1" x14ac:dyDescent="0.25">
      <c r="B113" s="4" t="s">
        <v>6</v>
      </c>
      <c r="C113" s="1">
        <v>0</v>
      </c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>
        <f t="shared" ref="O113:O130" si="23">SUM(C113:J113)</f>
        <v>0</v>
      </c>
    </row>
    <row r="114" spans="2:15" hidden="1" outlineLevel="1" x14ac:dyDescent="0.25">
      <c r="B114" s="4" t="s">
        <v>7</v>
      </c>
      <c r="C114" s="1">
        <v>0</v>
      </c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>
        <f t="shared" si="23"/>
        <v>0</v>
      </c>
    </row>
    <row r="115" spans="2:15" hidden="1" outlineLevel="1" x14ac:dyDescent="0.25">
      <c r="B115" s="4" t="s">
        <v>8</v>
      </c>
      <c r="C115" s="1">
        <v>0</v>
      </c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>
        <f t="shared" si="23"/>
        <v>0</v>
      </c>
    </row>
    <row r="116" spans="2:15" hidden="1" outlineLevel="1" x14ac:dyDescent="0.25">
      <c r="B116" s="4" t="s">
        <v>9</v>
      </c>
      <c r="C116" s="1">
        <v>0</v>
      </c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>
        <f t="shared" si="23"/>
        <v>0</v>
      </c>
    </row>
    <row r="117" spans="2:15" hidden="1" outlineLevel="1" x14ac:dyDescent="0.25">
      <c r="B117" s="4" t="s">
        <v>10</v>
      </c>
      <c r="C117" s="1">
        <v>0</v>
      </c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>
        <f t="shared" si="23"/>
        <v>0</v>
      </c>
    </row>
    <row r="118" spans="2:15" hidden="1" outlineLevel="1" x14ac:dyDescent="0.25">
      <c r="B118" s="4" t="s">
        <v>11</v>
      </c>
      <c r="C118" s="1">
        <v>0</v>
      </c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>
        <f t="shared" si="23"/>
        <v>0</v>
      </c>
    </row>
    <row r="119" spans="2:15" hidden="1" outlineLevel="1" x14ac:dyDescent="0.25">
      <c r="B119" s="4" t="s">
        <v>12</v>
      </c>
      <c r="C119" s="1">
        <v>0</v>
      </c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>
        <f t="shared" si="23"/>
        <v>0</v>
      </c>
    </row>
    <row r="120" spans="2:15" hidden="1" outlineLevel="1" x14ac:dyDescent="0.25">
      <c r="B120" s="4" t="s">
        <v>13</v>
      </c>
      <c r="C120" s="1">
        <v>0</v>
      </c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>
        <f t="shared" si="23"/>
        <v>0</v>
      </c>
    </row>
    <row r="121" spans="2:15" hidden="1" outlineLevel="1" x14ac:dyDescent="0.25">
      <c r="B121" s="4" t="s">
        <v>14</v>
      </c>
      <c r="C121" s="1">
        <v>0</v>
      </c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>
        <f t="shared" si="23"/>
        <v>0</v>
      </c>
    </row>
    <row r="122" spans="2:15" hidden="1" outlineLevel="1" x14ac:dyDescent="0.25">
      <c r="B122" s="4" t="s">
        <v>15</v>
      </c>
      <c r="C122" s="1">
        <v>0</v>
      </c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>
        <f t="shared" si="23"/>
        <v>0</v>
      </c>
    </row>
    <row r="123" spans="2:15" ht="15.75" hidden="1" outlineLevel="1" thickBot="1" x14ac:dyDescent="0.3">
      <c r="B123" s="5" t="s">
        <v>16</v>
      </c>
      <c r="C123" s="14">
        <v>0</v>
      </c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>
        <f t="shared" si="23"/>
        <v>0</v>
      </c>
    </row>
    <row r="124" spans="2:15" ht="15.75" hidden="1" outlineLevel="1" thickBot="1" x14ac:dyDescent="0.3">
      <c r="B124" s="13" t="s">
        <v>0</v>
      </c>
      <c r="C124" s="39">
        <v>0</v>
      </c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16">
        <f t="shared" si="23"/>
        <v>0</v>
      </c>
    </row>
    <row r="125" spans="2:15" hidden="1" outlineLevel="1" x14ac:dyDescent="0.25">
      <c r="B125" s="8" t="s">
        <v>17</v>
      </c>
      <c r="C125" s="3">
        <v>0</v>
      </c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>
        <f t="shared" si="23"/>
        <v>0</v>
      </c>
    </row>
    <row r="126" spans="2:15" hidden="1" outlineLevel="1" x14ac:dyDescent="0.25">
      <c r="B126" s="4" t="s">
        <v>18</v>
      </c>
      <c r="C126" s="3">
        <v>0</v>
      </c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>
        <f t="shared" si="23"/>
        <v>0</v>
      </c>
    </row>
    <row r="127" spans="2:15" hidden="1" outlineLevel="1" x14ac:dyDescent="0.25">
      <c r="B127" s="4" t="s">
        <v>19</v>
      </c>
      <c r="C127" s="3">
        <v>0</v>
      </c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>
        <f t="shared" si="23"/>
        <v>0</v>
      </c>
    </row>
    <row r="128" spans="2:15" ht="15.75" hidden="1" outlineLevel="1" thickBot="1" x14ac:dyDescent="0.3">
      <c r="B128" s="5" t="s">
        <v>20</v>
      </c>
      <c r="C128" s="17">
        <v>0</v>
      </c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>
        <f t="shared" si="23"/>
        <v>0</v>
      </c>
    </row>
    <row r="129" spans="2:15" ht="15.75" hidden="1" outlineLevel="1" thickBot="1" x14ac:dyDescent="0.3">
      <c r="B129" s="9" t="s">
        <v>21</v>
      </c>
      <c r="C129" s="18">
        <v>0</v>
      </c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>
        <f t="shared" si="23"/>
        <v>0</v>
      </c>
    </row>
    <row r="130" spans="2:15" ht="15.75" hidden="1" outlineLevel="1" thickBot="1" x14ac:dyDescent="0.3">
      <c r="B130" s="6" t="s">
        <v>1</v>
      </c>
      <c r="C130" s="2">
        <v>0</v>
      </c>
      <c r="D130" s="2"/>
      <c r="E130" s="2"/>
      <c r="F130" s="2"/>
      <c r="G130" s="2"/>
      <c r="H130" s="2"/>
      <c r="I130" s="2"/>
      <c r="J130" s="40"/>
      <c r="K130" s="40"/>
      <c r="L130" s="40"/>
      <c r="M130" s="40"/>
      <c r="N130" s="40"/>
      <c r="O130" s="7">
        <f t="shared" si="23"/>
        <v>0</v>
      </c>
    </row>
    <row r="131" spans="2:15" collapsed="1" x14ac:dyDescent="0.25"/>
    <row r="132" spans="2:15" x14ac:dyDescent="0.25">
      <c r="B132" t="s">
        <v>48</v>
      </c>
    </row>
    <row r="133" spans="2:15" ht="30.75" hidden="1" outlineLevel="1" thickBot="1" x14ac:dyDescent="0.3">
      <c r="B133" s="10" t="s">
        <v>48</v>
      </c>
      <c r="C133" s="38" t="s">
        <v>46</v>
      </c>
      <c r="D133" s="38" t="s">
        <v>47</v>
      </c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12" t="s">
        <v>22</v>
      </c>
    </row>
    <row r="134" spans="2:15" hidden="1" outlineLevel="1" x14ac:dyDescent="0.25">
      <c r="B134" s="8" t="s">
        <v>5</v>
      </c>
      <c r="C134" s="1">
        <v>15.000369134599886</v>
      </c>
      <c r="D134" s="1">
        <v>735.3611313801772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>
        <f>SUM(C134:N134)</f>
        <v>750.36150051477705</v>
      </c>
    </row>
    <row r="135" spans="2:15" hidden="1" outlineLevel="1" x14ac:dyDescent="0.25">
      <c r="B135" s="4" t="s">
        <v>6</v>
      </c>
      <c r="C135" s="1">
        <v>41.277523048973819</v>
      </c>
      <c r="D135" s="1">
        <v>36.360105903688648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>
        <f t="shared" ref="O135:O152" si="24">SUM(C135:J135)</f>
        <v>77.637628952662467</v>
      </c>
    </row>
    <row r="136" spans="2:15" hidden="1" outlineLevel="1" x14ac:dyDescent="0.25">
      <c r="B136" s="4" t="s">
        <v>7</v>
      </c>
      <c r="C136" s="1">
        <v>4.1184299817598786</v>
      </c>
      <c r="D136" s="1">
        <v>69.364344965519379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>
        <f t="shared" si="24"/>
        <v>73.482774947279253</v>
      </c>
    </row>
    <row r="137" spans="2:15" hidden="1" outlineLevel="1" x14ac:dyDescent="0.25">
      <c r="B137" s="4" t="s">
        <v>8</v>
      </c>
      <c r="C137" s="1">
        <v>0</v>
      </c>
      <c r="D137" s="1"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>
        <f t="shared" si="24"/>
        <v>0</v>
      </c>
    </row>
    <row r="138" spans="2:15" hidden="1" outlineLevel="1" x14ac:dyDescent="0.25">
      <c r="B138" s="4" t="s">
        <v>9</v>
      </c>
      <c r="C138" s="1">
        <v>0</v>
      </c>
      <c r="D138" s="1"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>
        <f t="shared" si="24"/>
        <v>0</v>
      </c>
    </row>
    <row r="139" spans="2:15" hidden="1" outlineLevel="1" x14ac:dyDescent="0.25">
      <c r="B139" s="4" t="s">
        <v>10</v>
      </c>
      <c r="C139" s="1">
        <v>0</v>
      </c>
      <c r="D139" s="1"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>
        <f t="shared" si="24"/>
        <v>0</v>
      </c>
    </row>
    <row r="140" spans="2:15" hidden="1" outlineLevel="1" x14ac:dyDescent="0.25">
      <c r="B140" s="4" t="s">
        <v>11</v>
      </c>
      <c r="C140" s="1">
        <v>0</v>
      </c>
      <c r="D140" s="1"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>
        <f t="shared" si="24"/>
        <v>0</v>
      </c>
    </row>
    <row r="141" spans="2:15" hidden="1" outlineLevel="1" x14ac:dyDescent="0.25">
      <c r="B141" s="4" t="s">
        <v>12</v>
      </c>
      <c r="C141" s="1">
        <v>0</v>
      </c>
      <c r="D141" s="1"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>
        <f t="shared" si="24"/>
        <v>0</v>
      </c>
    </row>
    <row r="142" spans="2:15" hidden="1" outlineLevel="1" x14ac:dyDescent="0.25">
      <c r="B142" s="4" t="s">
        <v>13</v>
      </c>
      <c r="C142" s="1">
        <v>103.66080854437804</v>
      </c>
      <c r="D142" s="1">
        <v>439.53658771549482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>
        <f t="shared" si="24"/>
        <v>543.1973962598729</v>
      </c>
    </row>
    <row r="143" spans="2:15" hidden="1" outlineLevel="1" x14ac:dyDescent="0.25">
      <c r="B143" s="4" t="s">
        <v>14</v>
      </c>
      <c r="C143" s="1">
        <v>0</v>
      </c>
      <c r="D143" s="1"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>
        <f t="shared" si="24"/>
        <v>0</v>
      </c>
    </row>
    <row r="144" spans="2:15" hidden="1" outlineLevel="1" x14ac:dyDescent="0.25">
      <c r="B144" s="4" t="s">
        <v>15</v>
      </c>
      <c r="C144" s="1">
        <v>0</v>
      </c>
      <c r="D144" s="1"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>
        <f t="shared" si="24"/>
        <v>0</v>
      </c>
    </row>
    <row r="145" spans="2:15" ht="15.75" hidden="1" outlineLevel="1" thickBot="1" x14ac:dyDescent="0.3">
      <c r="B145" s="5" t="s">
        <v>16</v>
      </c>
      <c r="C145" s="14">
        <v>0</v>
      </c>
      <c r="D145" s="14">
        <v>0</v>
      </c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>
        <f t="shared" si="24"/>
        <v>0</v>
      </c>
    </row>
    <row r="146" spans="2:15" ht="15.75" hidden="1" outlineLevel="1" thickBot="1" x14ac:dyDescent="0.3">
      <c r="B146" s="13" t="s">
        <v>0</v>
      </c>
      <c r="C146" s="39">
        <v>164.05713070971163</v>
      </c>
      <c r="D146" s="39">
        <v>1280.6221699648802</v>
      </c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16">
        <f t="shared" si="24"/>
        <v>1444.6793006745918</v>
      </c>
    </row>
    <row r="147" spans="2:15" hidden="1" outlineLevel="1" x14ac:dyDescent="0.25">
      <c r="B147" s="8" t="s">
        <v>17</v>
      </c>
      <c r="C147" s="3">
        <v>15.585427417422606</v>
      </c>
      <c r="D147" s="3">
        <v>121.65910614666363</v>
      </c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>
        <f t="shared" si="24"/>
        <v>137.24453356408623</v>
      </c>
    </row>
    <row r="148" spans="2:15" hidden="1" outlineLevel="1" x14ac:dyDescent="0.25">
      <c r="B148" s="4" t="s">
        <v>18</v>
      </c>
      <c r="C148" s="3">
        <v>0</v>
      </c>
      <c r="D148" s="3">
        <v>0</v>
      </c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>
        <f t="shared" si="24"/>
        <v>0</v>
      </c>
    </row>
    <row r="149" spans="2:15" hidden="1" outlineLevel="1" x14ac:dyDescent="0.25">
      <c r="B149" s="4" t="s">
        <v>19</v>
      </c>
      <c r="C149" s="3">
        <v>1.6405713070971164</v>
      </c>
      <c r="D149" s="3">
        <v>12.806221699648802</v>
      </c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>
        <f t="shared" si="24"/>
        <v>14.446793006745919</v>
      </c>
    </row>
    <row r="150" spans="2:15" ht="15.75" hidden="1" outlineLevel="1" thickBot="1" x14ac:dyDescent="0.3">
      <c r="B150" s="5" t="s">
        <v>20</v>
      </c>
      <c r="C150" s="17">
        <v>7.3825708819370233</v>
      </c>
      <c r="D150" s="17">
        <v>57.627997648419608</v>
      </c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>
        <f t="shared" si="24"/>
        <v>65.010568530356636</v>
      </c>
    </row>
    <row r="151" spans="2:15" ht="15.75" hidden="1" outlineLevel="1" thickBot="1" x14ac:dyDescent="0.3">
      <c r="B151" s="9" t="s">
        <v>21</v>
      </c>
      <c r="C151" s="18">
        <v>16.405713070971164</v>
      </c>
      <c r="D151" s="18">
        <v>128.06221699648802</v>
      </c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>
        <f t="shared" si="24"/>
        <v>144.46793006745918</v>
      </c>
    </row>
    <row r="152" spans="2:15" ht="15.75" hidden="1" outlineLevel="1" thickBot="1" x14ac:dyDescent="0.3">
      <c r="B152" s="6" t="s">
        <v>1</v>
      </c>
      <c r="C152" s="2">
        <v>205.07141338713953</v>
      </c>
      <c r="D152" s="2">
        <v>1600.7777124561003</v>
      </c>
      <c r="E152" s="2"/>
      <c r="F152" s="2"/>
      <c r="G152" s="2"/>
      <c r="H152" s="2"/>
      <c r="I152" s="2"/>
      <c r="J152" s="40"/>
      <c r="K152" s="40"/>
      <c r="L152" s="40"/>
      <c r="M152" s="40"/>
      <c r="N152" s="40"/>
      <c r="O152" s="7">
        <f t="shared" si="24"/>
        <v>1805.8491258432398</v>
      </c>
    </row>
    <row r="153" spans="2:15" collapsed="1" x14ac:dyDescent="0.25"/>
    <row r="154" spans="2:15" x14ac:dyDescent="0.25">
      <c r="B154" t="s">
        <v>36</v>
      </c>
    </row>
    <row r="155" spans="2:15" ht="30.75" hidden="1" outlineLevel="1" thickBot="1" x14ac:dyDescent="0.3">
      <c r="B155" s="10" t="s">
        <v>36</v>
      </c>
      <c r="C155" s="38" t="s">
        <v>49</v>
      </c>
      <c r="D155" s="38" t="s">
        <v>50</v>
      </c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12" t="s">
        <v>22</v>
      </c>
    </row>
    <row r="156" spans="2:15" hidden="1" outlineLevel="1" x14ac:dyDescent="0.25">
      <c r="B156" s="8" t="s">
        <v>5</v>
      </c>
      <c r="C156" s="1">
        <v>651.90793428207076</v>
      </c>
      <c r="D156" s="1">
        <v>378.59559520590983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>
        <f>SUM(C156:N156)</f>
        <v>1030.5035294879806</v>
      </c>
    </row>
    <row r="157" spans="2:15" hidden="1" outlineLevel="1" x14ac:dyDescent="0.25">
      <c r="B157" s="4" t="s">
        <v>6</v>
      </c>
      <c r="C157" s="1">
        <v>215.17097024264959</v>
      </c>
      <c r="D157" s="1">
        <v>161.24442005722551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>
        <f t="shared" ref="O157:O174" si="25">SUM(C157:J157)</f>
        <v>376.41539029987507</v>
      </c>
    </row>
    <row r="158" spans="2:15" hidden="1" outlineLevel="1" x14ac:dyDescent="0.25">
      <c r="B158" s="4" t="s">
        <v>7</v>
      </c>
      <c r="C158" s="1">
        <v>143.92040772622698</v>
      </c>
      <c r="D158" s="1">
        <v>81.757075183360485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>
        <f t="shared" si="25"/>
        <v>225.67748290958747</v>
      </c>
    </row>
    <row r="159" spans="2:15" hidden="1" outlineLevel="1" x14ac:dyDescent="0.25">
      <c r="B159" s="4" t="s">
        <v>8</v>
      </c>
      <c r="C159" s="1">
        <v>0</v>
      </c>
      <c r="D159" s="1"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>
        <f t="shared" si="25"/>
        <v>0</v>
      </c>
    </row>
    <row r="160" spans="2:15" hidden="1" outlineLevel="1" x14ac:dyDescent="0.25">
      <c r="B160" s="4" t="s">
        <v>9</v>
      </c>
      <c r="C160" s="1">
        <v>0</v>
      </c>
      <c r="D160" s="1"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>
        <f t="shared" si="25"/>
        <v>0</v>
      </c>
    </row>
    <row r="161" spans="2:15" hidden="1" outlineLevel="1" x14ac:dyDescent="0.25">
      <c r="B161" s="4" t="s">
        <v>10</v>
      </c>
      <c r="C161" s="1">
        <v>0</v>
      </c>
      <c r="D161" s="1"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>
        <f t="shared" si="25"/>
        <v>0</v>
      </c>
    </row>
    <row r="162" spans="2:15" hidden="1" outlineLevel="1" x14ac:dyDescent="0.25">
      <c r="B162" s="4" t="s">
        <v>11</v>
      </c>
      <c r="C162" s="1">
        <v>0</v>
      </c>
      <c r="D162" s="1"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>
        <f t="shared" si="25"/>
        <v>0</v>
      </c>
    </row>
    <row r="163" spans="2:15" hidden="1" outlineLevel="1" x14ac:dyDescent="0.25">
      <c r="B163" s="4" t="s">
        <v>12</v>
      </c>
      <c r="C163" s="1">
        <v>0</v>
      </c>
      <c r="D163" s="1"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>
        <f t="shared" si="25"/>
        <v>0</v>
      </c>
    </row>
    <row r="164" spans="2:15" hidden="1" outlineLevel="1" x14ac:dyDescent="0.25">
      <c r="B164" s="4" t="s">
        <v>13</v>
      </c>
      <c r="C164" s="1">
        <v>553.67489506093784</v>
      </c>
      <c r="D164" s="1">
        <v>565.417666781143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>
        <f t="shared" si="25"/>
        <v>1119.0925618420808</v>
      </c>
    </row>
    <row r="165" spans="2:15" hidden="1" outlineLevel="1" x14ac:dyDescent="0.25">
      <c r="B165" s="4" t="s">
        <v>14</v>
      </c>
      <c r="C165" s="1">
        <v>0</v>
      </c>
      <c r="D165" s="1"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>
        <f t="shared" si="25"/>
        <v>0</v>
      </c>
    </row>
    <row r="166" spans="2:15" hidden="1" outlineLevel="1" x14ac:dyDescent="0.25">
      <c r="B166" s="4" t="s">
        <v>15</v>
      </c>
      <c r="C166" s="1">
        <v>0</v>
      </c>
      <c r="D166" s="1"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>
        <f t="shared" si="25"/>
        <v>0</v>
      </c>
    </row>
    <row r="167" spans="2:15" ht="15.75" hidden="1" outlineLevel="1" thickBot="1" x14ac:dyDescent="0.3">
      <c r="B167" s="5" t="s">
        <v>16</v>
      </c>
      <c r="C167" s="14">
        <v>0</v>
      </c>
      <c r="D167" s="14">
        <v>0</v>
      </c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>
        <f t="shared" si="25"/>
        <v>0</v>
      </c>
    </row>
    <row r="168" spans="2:15" ht="15.75" hidden="1" outlineLevel="1" thickBot="1" x14ac:dyDescent="0.3">
      <c r="B168" s="13" t="s">
        <v>0</v>
      </c>
      <c r="C168" s="39">
        <v>1564.6742073118851</v>
      </c>
      <c r="D168" s="39">
        <v>1187.0147572276387</v>
      </c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16">
        <f t="shared" si="25"/>
        <v>2751.688964539524</v>
      </c>
    </row>
    <row r="169" spans="2:15" hidden="1" outlineLevel="1" x14ac:dyDescent="0.25">
      <c r="B169" s="8" t="s">
        <v>17</v>
      </c>
      <c r="C169" s="3">
        <v>148.64404969462908</v>
      </c>
      <c r="D169" s="3">
        <v>112.7664019366257</v>
      </c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>
        <f t="shared" si="25"/>
        <v>261.41045163125477</v>
      </c>
    </row>
    <row r="170" spans="2:15" hidden="1" outlineLevel="1" x14ac:dyDescent="0.25">
      <c r="B170" s="4" t="s">
        <v>18</v>
      </c>
      <c r="C170" s="3">
        <v>0</v>
      </c>
      <c r="D170" s="3">
        <v>0</v>
      </c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>
        <f t="shared" si="25"/>
        <v>0</v>
      </c>
    </row>
    <row r="171" spans="2:15" hidden="1" outlineLevel="1" x14ac:dyDescent="0.25">
      <c r="B171" s="4" t="s">
        <v>19</v>
      </c>
      <c r="C171" s="3">
        <v>15.646742073118851</v>
      </c>
      <c r="D171" s="3">
        <v>11.870147572276387</v>
      </c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>
        <f t="shared" si="25"/>
        <v>27.516889645395239</v>
      </c>
    </row>
    <row r="172" spans="2:15" ht="15.75" hidden="1" outlineLevel="1" thickBot="1" x14ac:dyDescent="0.3">
      <c r="B172" s="5" t="s">
        <v>20</v>
      </c>
      <c r="C172" s="17">
        <v>70.410339329034827</v>
      </c>
      <c r="D172" s="17">
        <v>53.41566407524374</v>
      </c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>
        <f t="shared" si="25"/>
        <v>123.82600340427857</v>
      </c>
    </row>
    <row r="173" spans="2:15" ht="15.75" hidden="1" outlineLevel="1" thickBot="1" x14ac:dyDescent="0.3">
      <c r="B173" s="9" t="s">
        <v>21</v>
      </c>
      <c r="C173" s="18">
        <v>156.46742073118853</v>
      </c>
      <c r="D173" s="18">
        <v>118.70147572276387</v>
      </c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>
        <f t="shared" si="25"/>
        <v>275.16889645395241</v>
      </c>
    </row>
    <row r="174" spans="2:15" ht="15.75" hidden="1" outlineLevel="1" thickBot="1" x14ac:dyDescent="0.3">
      <c r="B174" s="6" t="s">
        <v>1</v>
      </c>
      <c r="C174" s="2">
        <v>1955.8427591398563</v>
      </c>
      <c r="D174" s="2">
        <v>1483.7684465345485</v>
      </c>
      <c r="E174" s="2"/>
      <c r="F174" s="2"/>
      <c r="G174" s="2"/>
      <c r="H174" s="2"/>
      <c r="I174" s="2"/>
      <c r="J174" s="40"/>
      <c r="K174" s="40"/>
      <c r="L174" s="40"/>
      <c r="M174" s="40"/>
      <c r="N174" s="40"/>
      <c r="O174" s="7">
        <f t="shared" si="25"/>
        <v>3439.611205674405</v>
      </c>
    </row>
    <row r="175" spans="2:15" collapsed="1" x14ac:dyDescent="0.25"/>
    <row r="176" spans="2:15" x14ac:dyDescent="0.25">
      <c r="B176" t="s">
        <v>52</v>
      </c>
    </row>
    <row r="177" spans="2:15" ht="45.75" hidden="1" outlineLevel="1" thickBot="1" x14ac:dyDescent="0.3">
      <c r="B177" s="10" t="s">
        <v>52</v>
      </c>
      <c r="C177" s="38" t="s">
        <v>51</v>
      </c>
      <c r="D177" s="38" t="s">
        <v>53</v>
      </c>
      <c r="E177" s="11" t="s">
        <v>54</v>
      </c>
      <c r="F177" s="11" t="s">
        <v>55</v>
      </c>
      <c r="G177" s="11"/>
      <c r="H177" s="11"/>
      <c r="I177" s="11"/>
      <c r="J177" s="11"/>
      <c r="K177" s="11"/>
      <c r="L177" s="38"/>
      <c r="M177" s="38"/>
      <c r="N177" s="38"/>
      <c r="O177" s="12" t="s">
        <v>22</v>
      </c>
    </row>
    <row r="178" spans="2:15" hidden="1" outlineLevel="1" x14ac:dyDescent="0.25">
      <c r="B178" s="8" t="s">
        <v>5</v>
      </c>
      <c r="C178" s="1">
        <v>1532.4701440212853</v>
      </c>
      <c r="D178" s="1">
        <v>0</v>
      </c>
      <c r="E178" s="1">
        <v>0</v>
      </c>
      <c r="F178" s="1">
        <v>0</v>
      </c>
      <c r="G178" s="1"/>
      <c r="H178" s="1"/>
      <c r="I178" s="1"/>
      <c r="J178" s="1"/>
      <c r="K178" s="1"/>
      <c r="L178" s="1"/>
      <c r="M178" s="1"/>
      <c r="N178" s="1"/>
      <c r="O178" s="1">
        <f>SUM(C178:N178)</f>
        <v>1532.4701440212853</v>
      </c>
    </row>
    <row r="179" spans="2:15" hidden="1" outlineLevel="1" x14ac:dyDescent="0.25">
      <c r="B179" s="4" t="s">
        <v>6</v>
      </c>
      <c r="C179" s="1">
        <v>63.609334650027662</v>
      </c>
      <c r="D179" s="1">
        <v>0</v>
      </c>
      <c r="E179" s="1">
        <v>0</v>
      </c>
      <c r="F179" s="1">
        <v>0</v>
      </c>
      <c r="G179" s="1"/>
      <c r="H179" s="1"/>
      <c r="I179" s="1"/>
      <c r="J179" s="1"/>
      <c r="K179" s="1"/>
      <c r="L179" s="1"/>
      <c r="M179" s="1"/>
      <c r="N179" s="1"/>
      <c r="O179" s="1">
        <f t="shared" ref="O179:O196" si="26">SUM(C179:J179)</f>
        <v>63.609334650027662</v>
      </c>
    </row>
    <row r="180" spans="2:15" hidden="1" outlineLevel="1" x14ac:dyDescent="0.25">
      <c r="B180" s="4" t="s">
        <v>7</v>
      </c>
      <c r="C180" s="1">
        <v>95.174108858028674</v>
      </c>
      <c r="D180" s="1">
        <v>0</v>
      </c>
      <c r="E180" s="1">
        <v>50.090757209758756</v>
      </c>
      <c r="F180" s="1">
        <v>0</v>
      </c>
      <c r="G180" s="1"/>
      <c r="H180" s="1"/>
      <c r="I180" s="1"/>
      <c r="J180" s="1"/>
      <c r="K180" s="1"/>
      <c r="L180" s="1"/>
      <c r="M180" s="1"/>
      <c r="N180" s="1"/>
      <c r="O180" s="1">
        <f t="shared" si="26"/>
        <v>145.26486606778744</v>
      </c>
    </row>
    <row r="181" spans="2:15" hidden="1" outlineLevel="1" x14ac:dyDescent="0.25">
      <c r="B181" s="4" t="s">
        <v>8</v>
      </c>
      <c r="C181" s="1">
        <v>0</v>
      </c>
      <c r="D181" s="1">
        <v>0</v>
      </c>
      <c r="E181" s="1">
        <v>0</v>
      </c>
      <c r="F181" s="1">
        <v>0</v>
      </c>
      <c r="G181" s="1"/>
      <c r="H181" s="1"/>
      <c r="I181" s="1"/>
      <c r="J181" s="1"/>
      <c r="K181" s="1"/>
      <c r="L181" s="1"/>
      <c r="M181" s="1"/>
      <c r="N181" s="1"/>
      <c r="O181" s="1">
        <f t="shared" si="26"/>
        <v>0</v>
      </c>
    </row>
    <row r="182" spans="2:15" hidden="1" outlineLevel="1" x14ac:dyDescent="0.25">
      <c r="B182" s="4" t="s">
        <v>9</v>
      </c>
      <c r="C182" s="1">
        <v>0</v>
      </c>
      <c r="D182" s="1">
        <v>0</v>
      </c>
      <c r="E182" s="1">
        <v>0</v>
      </c>
      <c r="F182" s="1">
        <v>0</v>
      </c>
      <c r="G182" s="1"/>
      <c r="H182" s="1"/>
      <c r="I182" s="1"/>
      <c r="J182" s="1"/>
      <c r="K182" s="1"/>
      <c r="L182" s="1"/>
      <c r="M182" s="1"/>
      <c r="N182" s="1"/>
      <c r="O182" s="1">
        <f t="shared" si="26"/>
        <v>0</v>
      </c>
    </row>
    <row r="183" spans="2:15" hidden="1" outlineLevel="1" x14ac:dyDescent="0.25">
      <c r="B183" s="4" t="s">
        <v>10</v>
      </c>
      <c r="C183" s="1">
        <v>0</v>
      </c>
      <c r="D183" s="1">
        <v>0</v>
      </c>
      <c r="E183" s="1">
        <v>0</v>
      </c>
      <c r="F183" s="1">
        <v>0</v>
      </c>
      <c r="G183" s="1"/>
      <c r="H183" s="1"/>
      <c r="I183" s="1"/>
      <c r="J183" s="1"/>
      <c r="K183" s="1"/>
      <c r="L183" s="1"/>
      <c r="M183" s="1"/>
      <c r="N183" s="1"/>
      <c r="O183" s="1">
        <f t="shared" si="26"/>
        <v>0</v>
      </c>
    </row>
    <row r="184" spans="2:15" hidden="1" outlineLevel="1" x14ac:dyDescent="0.25">
      <c r="B184" s="4" t="s">
        <v>11</v>
      </c>
      <c r="C184" s="1">
        <v>0</v>
      </c>
      <c r="D184" s="1">
        <v>0</v>
      </c>
      <c r="E184" s="1">
        <v>0</v>
      </c>
      <c r="F184" s="1">
        <v>0</v>
      </c>
      <c r="G184" s="1"/>
      <c r="H184" s="1"/>
      <c r="I184" s="1"/>
      <c r="J184" s="1"/>
      <c r="K184" s="1"/>
      <c r="L184" s="1"/>
      <c r="M184" s="1"/>
      <c r="N184" s="1"/>
      <c r="O184" s="1">
        <f t="shared" si="26"/>
        <v>0</v>
      </c>
    </row>
    <row r="185" spans="2:15" hidden="1" outlineLevel="1" x14ac:dyDescent="0.25">
      <c r="B185" s="4" t="s">
        <v>12</v>
      </c>
      <c r="C185" s="1">
        <v>0</v>
      </c>
      <c r="D185" s="1">
        <v>0</v>
      </c>
      <c r="E185" s="1">
        <v>4.4944177952527742</v>
      </c>
      <c r="F185" s="1">
        <v>0</v>
      </c>
      <c r="G185" s="1"/>
      <c r="H185" s="1"/>
      <c r="I185" s="1"/>
      <c r="J185" s="1"/>
      <c r="K185" s="1"/>
      <c r="L185" s="1"/>
      <c r="M185" s="1"/>
      <c r="N185" s="1"/>
      <c r="O185" s="1">
        <f t="shared" si="26"/>
        <v>4.4944177952527742</v>
      </c>
    </row>
    <row r="186" spans="2:15" hidden="1" outlineLevel="1" x14ac:dyDescent="0.25">
      <c r="B186" s="4" t="s">
        <v>13</v>
      </c>
      <c r="C186" s="1">
        <v>588.47878286644175</v>
      </c>
      <c r="D186" s="1">
        <v>0</v>
      </c>
      <c r="E186" s="1">
        <v>0</v>
      </c>
      <c r="F186" s="1">
        <v>0</v>
      </c>
      <c r="G186" s="1"/>
      <c r="H186" s="1"/>
      <c r="I186" s="1"/>
      <c r="J186" s="1"/>
      <c r="K186" s="1"/>
      <c r="L186" s="1"/>
      <c r="M186" s="1"/>
      <c r="N186" s="1"/>
      <c r="O186" s="1">
        <f t="shared" si="26"/>
        <v>588.47878286644175</v>
      </c>
    </row>
    <row r="187" spans="2:15" hidden="1" outlineLevel="1" x14ac:dyDescent="0.25">
      <c r="B187" s="4" t="s">
        <v>14</v>
      </c>
      <c r="C187" s="1">
        <v>0</v>
      </c>
      <c r="D187" s="1">
        <v>0</v>
      </c>
      <c r="E187" s="1">
        <v>0</v>
      </c>
      <c r="F187" s="1">
        <v>0</v>
      </c>
      <c r="G187" s="1"/>
      <c r="H187" s="1"/>
      <c r="I187" s="1"/>
      <c r="J187" s="1"/>
      <c r="K187" s="1"/>
      <c r="L187" s="1"/>
      <c r="M187" s="1"/>
      <c r="N187" s="1"/>
      <c r="O187" s="1">
        <f t="shared" si="26"/>
        <v>0</v>
      </c>
    </row>
    <row r="188" spans="2:15" hidden="1" outlineLevel="1" x14ac:dyDescent="0.25">
      <c r="B188" s="4" t="s">
        <v>15</v>
      </c>
      <c r="C188" s="1">
        <v>0</v>
      </c>
      <c r="D188" s="1">
        <v>0</v>
      </c>
      <c r="E188" s="1">
        <v>6.7715106486326553</v>
      </c>
      <c r="F188" s="1">
        <v>0</v>
      </c>
      <c r="G188" s="1"/>
      <c r="H188" s="1"/>
      <c r="I188" s="1"/>
      <c r="J188" s="1"/>
      <c r="K188" s="1"/>
      <c r="L188" s="1"/>
      <c r="M188" s="1"/>
      <c r="N188" s="1"/>
      <c r="O188" s="1">
        <f t="shared" si="26"/>
        <v>6.7715106486326553</v>
      </c>
    </row>
    <row r="189" spans="2:15" ht="15.75" hidden="1" outlineLevel="1" thickBot="1" x14ac:dyDescent="0.3">
      <c r="B189" s="5" t="s">
        <v>16</v>
      </c>
      <c r="C189" s="14">
        <v>0</v>
      </c>
      <c r="D189" s="14">
        <v>0</v>
      </c>
      <c r="E189" s="14">
        <v>0</v>
      </c>
      <c r="F189" s="14">
        <v>0</v>
      </c>
      <c r="G189" s="14"/>
      <c r="H189" s="14"/>
      <c r="I189" s="14"/>
      <c r="J189" s="14"/>
      <c r="K189" s="14"/>
      <c r="L189" s="14"/>
      <c r="M189" s="14"/>
      <c r="N189" s="14"/>
      <c r="O189" s="14">
        <f t="shared" si="26"/>
        <v>0</v>
      </c>
    </row>
    <row r="190" spans="2:15" ht="15.75" hidden="1" outlineLevel="1" thickBot="1" x14ac:dyDescent="0.3">
      <c r="B190" s="13" t="s">
        <v>0</v>
      </c>
      <c r="C190" s="15">
        <v>2279.7323703957832</v>
      </c>
      <c r="D190" s="39">
        <v>0</v>
      </c>
      <c r="E190" s="15">
        <v>61.356685653644185</v>
      </c>
      <c r="F190" s="39">
        <v>0</v>
      </c>
      <c r="G190" s="15"/>
      <c r="H190" s="15"/>
      <c r="I190" s="15"/>
      <c r="J190" s="15"/>
      <c r="K190" s="15"/>
      <c r="L190" s="39"/>
      <c r="M190" s="39"/>
      <c r="N190" s="39"/>
      <c r="O190" s="16">
        <f t="shared" si="26"/>
        <v>2341.0890560494272</v>
      </c>
    </row>
    <row r="191" spans="2:15" hidden="1" outlineLevel="1" x14ac:dyDescent="0.25">
      <c r="B191" s="8" t="s">
        <v>17</v>
      </c>
      <c r="C191" s="3">
        <v>216.57457518759941</v>
      </c>
      <c r="D191" s="3">
        <v>0</v>
      </c>
      <c r="E191" s="3">
        <v>5.8288851370961972</v>
      </c>
      <c r="F191" s="3">
        <v>0</v>
      </c>
      <c r="G191" s="3"/>
      <c r="H191" s="3"/>
      <c r="I191" s="3"/>
      <c r="J191" s="3"/>
      <c r="K191" s="3"/>
      <c r="L191" s="3"/>
      <c r="M191" s="3"/>
      <c r="N191" s="3"/>
      <c r="O191" s="3">
        <f t="shared" si="26"/>
        <v>222.4034603246956</v>
      </c>
    </row>
    <row r="192" spans="2:15" hidden="1" outlineLevel="1" x14ac:dyDescent="0.25">
      <c r="B192" s="4" t="s">
        <v>18</v>
      </c>
      <c r="C192" s="3">
        <v>0</v>
      </c>
      <c r="D192" s="3">
        <v>0</v>
      </c>
      <c r="E192" s="3">
        <v>0</v>
      </c>
      <c r="F192" s="3">
        <v>0</v>
      </c>
      <c r="G192" s="3"/>
      <c r="H192" s="3"/>
      <c r="I192" s="3"/>
      <c r="J192" s="3"/>
      <c r="K192" s="3"/>
      <c r="L192" s="3"/>
      <c r="M192" s="3"/>
      <c r="N192" s="3"/>
      <c r="O192" s="3">
        <f t="shared" si="26"/>
        <v>0</v>
      </c>
    </row>
    <row r="193" spans="2:15" hidden="1" outlineLevel="1" x14ac:dyDescent="0.25">
      <c r="B193" s="4" t="s">
        <v>19</v>
      </c>
      <c r="C193" s="3">
        <v>22.797323703957833</v>
      </c>
      <c r="D193" s="3">
        <v>0</v>
      </c>
      <c r="E193" s="3">
        <v>0.61356685653644183</v>
      </c>
      <c r="F193" s="3">
        <v>0</v>
      </c>
      <c r="G193" s="3"/>
      <c r="H193" s="3"/>
      <c r="I193" s="3"/>
      <c r="J193" s="3"/>
      <c r="K193" s="3"/>
      <c r="L193" s="3"/>
      <c r="M193" s="3"/>
      <c r="N193" s="3"/>
      <c r="O193" s="3">
        <f t="shared" si="26"/>
        <v>23.410890560494273</v>
      </c>
    </row>
    <row r="194" spans="2:15" ht="15.75" hidden="1" outlineLevel="1" thickBot="1" x14ac:dyDescent="0.3">
      <c r="B194" s="5" t="s">
        <v>20</v>
      </c>
      <c r="C194" s="17">
        <v>102.58795666781023</v>
      </c>
      <c r="D194" s="17">
        <v>0</v>
      </c>
      <c r="E194" s="17">
        <v>2.761050854413988</v>
      </c>
      <c r="F194" s="17">
        <v>0</v>
      </c>
      <c r="G194" s="17"/>
      <c r="H194" s="17"/>
      <c r="I194" s="17"/>
      <c r="J194" s="17"/>
      <c r="K194" s="17"/>
      <c r="L194" s="17"/>
      <c r="M194" s="17"/>
      <c r="N194" s="17"/>
      <c r="O194" s="17">
        <f t="shared" si="26"/>
        <v>105.34900752222423</v>
      </c>
    </row>
    <row r="195" spans="2:15" ht="15.75" hidden="1" outlineLevel="1" thickBot="1" x14ac:dyDescent="0.3">
      <c r="B195" s="9" t="s">
        <v>21</v>
      </c>
      <c r="C195" s="18">
        <v>227.97323703957832</v>
      </c>
      <c r="D195" s="18">
        <v>0</v>
      </c>
      <c r="E195" s="18">
        <v>6.1356685653644192</v>
      </c>
      <c r="F195" s="18">
        <v>0</v>
      </c>
      <c r="G195" s="18"/>
      <c r="H195" s="18"/>
      <c r="I195" s="18"/>
      <c r="J195" s="18"/>
      <c r="K195" s="18"/>
      <c r="L195" s="18"/>
      <c r="M195" s="18"/>
      <c r="N195" s="18"/>
      <c r="O195" s="18">
        <f t="shared" si="26"/>
        <v>234.10890560494275</v>
      </c>
    </row>
    <row r="196" spans="2:15" ht="15.75" hidden="1" outlineLevel="1" thickBot="1" x14ac:dyDescent="0.3">
      <c r="B196" s="6" t="s">
        <v>1</v>
      </c>
      <c r="C196" s="2">
        <v>2849.6654629947288</v>
      </c>
      <c r="D196" s="40">
        <v>0</v>
      </c>
      <c r="E196" s="2">
        <v>76.695857067055243</v>
      </c>
      <c r="F196" s="40">
        <v>0</v>
      </c>
      <c r="G196" s="2"/>
      <c r="H196" s="2"/>
      <c r="I196" s="2"/>
      <c r="J196" s="2"/>
      <c r="K196" s="2"/>
      <c r="L196" s="40"/>
      <c r="M196" s="40"/>
      <c r="N196" s="40"/>
      <c r="O196" s="7">
        <f t="shared" si="26"/>
        <v>2926.3613200617842</v>
      </c>
    </row>
    <row r="197" spans="2:15" collapsed="1" x14ac:dyDescent="0.25"/>
    <row r="198" spans="2:15" x14ac:dyDescent="0.25">
      <c r="B198" t="s">
        <v>39</v>
      </c>
    </row>
    <row r="199" spans="2:15" ht="15.75" hidden="1" outlineLevel="1" thickBot="1" x14ac:dyDescent="0.3">
      <c r="B199" s="10" t="s">
        <v>39</v>
      </c>
      <c r="C199" s="83" t="s">
        <v>56</v>
      </c>
      <c r="D199" s="84" t="s">
        <v>57</v>
      </c>
      <c r="E199" s="85" t="s">
        <v>58</v>
      </c>
      <c r="F199" s="11"/>
      <c r="G199" s="11"/>
      <c r="H199" s="11"/>
      <c r="I199" s="11"/>
      <c r="J199" s="11"/>
      <c r="K199" s="11"/>
      <c r="L199" s="38"/>
      <c r="M199" s="38"/>
      <c r="N199" s="38"/>
      <c r="O199" s="12" t="s">
        <v>22</v>
      </c>
    </row>
    <row r="200" spans="2:15" hidden="1" outlineLevel="1" x14ac:dyDescent="0.25">
      <c r="B200" s="8" t="s">
        <v>5</v>
      </c>
      <c r="C200" s="1">
        <v>3.4616236464461272</v>
      </c>
      <c r="D200" s="1">
        <v>0</v>
      </c>
      <c r="E200" s="1">
        <v>7.7340780569246812</v>
      </c>
      <c r="F200" s="1"/>
      <c r="G200" s="1"/>
      <c r="H200" s="1"/>
      <c r="I200" s="1"/>
      <c r="J200" s="1"/>
      <c r="K200" s="1"/>
      <c r="L200" s="1"/>
      <c r="M200" s="1"/>
      <c r="N200" s="1"/>
      <c r="O200" s="1">
        <f>SUM(C200:N200)</f>
        <v>11.195701703370808</v>
      </c>
    </row>
    <row r="201" spans="2:15" hidden="1" outlineLevel="1" x14ac:dyDescent="0.25">
      <c r="B201" s="4" t="s">
        <v>6</v>
      </c>
      <c r="C201" s="1">
        <v>17.451572905867142</v>
      </c>
      <c r="D201" s="1">
        <v>0</v>
      </c>
      <c r="E201" s="1">
        <v>2.7311144713641422</v>
      </c>
      <c r="F201" s="1"/>
      <c r="G201" s="1"/>
      <c r="H201" s="1"/>
      <c r="I201" s="1"/>
      <c r="J201" s="1"/>
      <c r="K201" s="1"/>
      <c r="L201" s="1"/>
      <c r="M201" s="1"/>
      <c r="N201" s="1"/>
      <c r="O201" s="1">
        <f t="shared" ref="O201:O218" si="27">SUM(C201:J201)</f>
        <v>20.182687377231282</v>
      </c>
    </row>
    <row r="202" spans="2:15" hidden="1" outlineLevel="1" x14ac:dyDescent="0.25">
      <c r="B202" s="4" t="s">
        <v>7</v>
      </c>
      <c r="C202" s="1">
        <v>0</v>
      </c>
      <c r="D202" s="1">
        <v>191.44689517662857</v>
      </c>
      <c r="E202" s="1">
        <v>64.692463508725595</v>
      </c>
      <c r="F202" s="1"/>
      <c r="G202" s="1"/>
      <c r="H202" s="1"/>
      <c r="I202" s="1"/>
      <c r="J202" s="1"/>
      <c r="K202" s="1"/>
      <c r="L202" s="1"/>
      <c r="M202" s="1"/>
      <c r="N202" s="1"/>
      <c r="O202" s="1">
        <f t="shared" si="27"/>
        <v>256.13935868535418</v>
      </c>
    </row>
    <row r="203" spans="2:15" hidden="1" outlineLevel="1" x14ac:dyDescent="0.25">
      <c r="B203" s="4" t="s">
        <v>8</v>
      </c>
      <c r="C203" s="1">
        <v>0</v>
      </c>
      <c r="D203" s="1">
        <v>0</v>
      </c>
      <c r="E203" s="1">
        <v>34.925057527545505</v>
      </c>
      <c r="F203" s="1"/>
      <c r="G203" s="1"/>
      <c r="H203" s="1"/>
      <c r="I203" s="1"/>
      <c r="J203" s="1"/>
      <c r="K203" s="1"/>
      <c r="L203" s="1"/>
      <c r="M203" s="1"/>
      <c r="N203" s="1"/>
      <c r="O203" s="1">
        <f t="shared" si="27"/>
        <v>34.925057527545505</v>
      </c>
    </row>
    <row r="204" spans="2:15" hidden="1" outlineLevel="1" x14ac:dyDescent="0.25">
      <c r="B204" s="4" t="s">
        <v>9</v>
      </c>
      <c r="C204" s="1">
        <v>0</v>
      </c>
      <c r="D204" s="1">
        <v>0</v>
      </c>
      <c r="E204" s="1">
        <v>5.2593770688573347</v>
      </c>
      <c r="F204" s="1"/>
      <c r="G204" s="1"/>
      <c r="H204" s="1"/>
      <c r="I204" s="1"/>
      <c r="J204" s="1"/>
      <c r="K204" s="1"/>
      <c r="L204" s="1"/>
      <c r="M204" s="1"/>
      <c r="N204" s="1"/>
      <c r="O204" s="1">
        <f t="shared" si="27"/>
        <v>5.2593770688573347</v>
      </c>
    </row>
    <row r="205" spans="2:15" hidden="1" outlineLevel="1" x14ac:dyDescent="0.25">
      <c r="B205" s="4" t="s">
        <v>10</v>
      </c>
      <c r="C205" s="1">
        <v>0</v>
      </c>
      <c r="D205" s="1">
        <v>0</v>
      </c>
      <c r="E205" s="1">
        <v>0</v>
      </c>
      <c r="F205" s="1"/>
      <c r="G205" s="1"/>
      <c r="H205" s="1"/>
      <c r="I205" s="1"/>
      <c r="J205" s="1"/>
      <c r="K205" s="1"/>
      <c r="L205" s="1"/>
      <c r="M205" s="1"/>
      <c r="N205" s="1"/>
      <c r="O205" s="1">
        <f t="shared" si="27"/>
        <v>0</v>
      </c>
    </row>
    <row r="206" spans="2:15" hidden="1" outlineLevel="1" x14ac:dyDescent="0.25">
      <c r="B206" s="4" t="s">
        <v>11</v>
      </c>
      <c r="C206" s="1">
        <v>0</v>
      </c>
      <c r="D206" s="1">
        <v>0</v>
      </c>
      <c r="E206" s="1">
        <v>0</v>
      </c>
      <c r="F206" s="1"/>
      <c r="G206" s="1"/>
      <c r="H206" s="1"/>
      <c r="I206" s="1"/>
      <c r="J206" s="1"/>
      <c r="K206" s="1"/>
      <c r="L206" s="1"/>
      <c r="M206" s="1"/>
      <c r="N206" s="1"/>
      <c r="O206" s="1">
        <f t="shared" si="27"/>
        <v>0</v>
      </c>
    </row>
    <row r="207" spans="2:15" hidden="1" outlineLevel="1" x14ac:dyDescent="0.25">
      <c r="B207" s="4" t="s">
        <v>12</v>
      </c>
      <c r="C207" s="1">
        <v>0</v>
      </c>
      <c r="D207" s="1">
        <v>9.1078100775968807</v>
      </c>
      <c r="E207" s="1">
        <v>4.4944177952527742</v>
      </c>
      <c r="F207" s="1"/>
      <c r="G207" s="1"/>
      <c r="H207" s="1"/>
      <c r="I207" s="1"/>
      <c r="J207" s="1"/>
      <c r="K207" s="1"/>
      <c r="L207" s="1"/>
      <c r="M207" s="1"/>
      <c r="N207" s="1"/>
      <c r="O207" s="1">
        <f t="shared" si="27"/>
        <v>13.602227872849655</v>
      </c>
    </row>
    <row r="208" spans="2:15" hidden="1" outlineLevel="1" x14ac:dyDescent="0.25">
      <c r="B208" s="4" t="s">
        <v>13</v>
      </c>
      <c r="C208" s="1">
        <v>397.23442514478967</v>
      </c>
      <c r="D208" s="1">
        <v>877.70727127772068</v>
      </c>
      <c r="E208" s="1">
        <v>319.16131502099432</v>
      </c>
      <c r="F208" s="1"/>
      <c r="G208" s="1"/>
      <c r="H208" s="1"/>
      <c r="I208" s="1"/>
      <c r="J208" s="1"/>
      <c r="K208" s="1"/>
      <c r="L208" s="1"/>
      <c r="M208" s="1"/>
      <c r="N208" s="1"/>
      <c r="O208" s="1">
        <f t="shared" si="27"/>
        <v>1594.1030114435048</v>
      </c>
    </row>
    <row r="209" spans="2:15" hidden="1" outlineLevel="1" x14ac:dyDescent="0.25">
      <c r="B209" s="4" t="s">
        <v>14</v>
      </c>
      <c r="C209" s="1">
        <v>0</v>
      </c>
      <c r="D209" s="1">
        <v>0</v>
      </c>
      <c r="E209" s="1">
        <v>4.7314697059301141</v>
      </c>
      <c r="F209" s="1"/>
      <c r="G209" s="1"/>
      <c r="H209" s="1"/>
      <c r="I209" s="1"/>
      <c r="J209" s="1"/>
      <c r="K209" s="1"/>
      <c r="L209" s="1"/>
      <c r="M209" s="1"/>
      <c r="N209" s="1"/>
      <c r="O209" s="1">
        <f t="shared" si="27"/>
        <v>4.7314697059301141</v>
      </c>
    </row>
    <row r="210" spans="2:15" hidden="1" outlineLevel="1" x14ac:dyDescent="0.25">
      <c r="B210" s="4" t="s">
        <v>15</v>
      </c>
      <c r="C210" s="1">
        <v>0</v>
      </c>
      <c r="D210" s="1">
        <v>57.754820114368385</v>
      </c>
      <c r="E210" s="1">
        <v>6.7715106486326553</v>
      </c>
      <c r="F210" s="1"/>
      <c r="G210" s="1"/>
      <c r="H210" s="1"/>
      <c r="I210" s="1"/>
      <c r="J210" s="1"/>
      <c r="K210" s="1"/>
      <c r="L210" s="1"/>
      <c r="M210" s="1"/>
      <c r="N210" s="1"/>
      <c r="O210" s="1">
        <f t="shared" si="27"/>
        <v>64.526330763001042</v>
      </c>
    </row>
    <row r="211" spans="2:15" ht="15.75" hidden="1" outlineLevel="1" thickBot="1" x14ac:dyDescent="0.3">
      <c r="B211" s="5" t="s">
        <v>16</v>
      </c>
      <c r="C211" s="14">
        <v>0</v>
      </c>
      <c r="D211" s="14">
        <v>0</v>
      </c>
      <c r="E211" s="14">
        <v>0</v>
      </c>
      <c r="F211" s="14"/>
      <c r="G211" s="14"/>
      <c r="H211" s="14"/>
      <c r="I211" s="14"/>
      <c r="J211" s="14"/>
      <c r="K211" s="14"/>
      <c r="L211" s="14"/>
      <c r="M211" s="14"/>
      <c r="N211" s="14"/>
      <c r="O211" s="14">
        <f t="shared" si="27"/>
        <v>0</v>
      </c>
    </row>
    <row r="212" spans="2:15" ht="15.75" hidden="1" outlineLevel="1" thickBot="1" x14ac:dyDescent="0.3">
      <c r="B212" s="13" t="s">
        <v>0</v>
      </c>
      <c r="C212" s="15">
        <v>418.14762169710292</v>
      </c>
      <c r="D212" s="39">
        <v>1136.0167966463146</v>
      </c>
      <c r="E212" s="15">
        <v>450.50080380422713</v>
      </c>
      <c r="F212" s="15"/>
      <c r="G212" s="15"/>
      <c r="H212" s="15"/>
      <c r="I212" s="15"/>
      <c r="J212" s="15"/>
      <c r="K212" s="15"/>
      <c r="L212" s="39"/>
      <c r="M212" s="39"/>
      <c r="N212" s="39"/>
      <c r="O212" s="16">
        <f t="shared" si="27"/>
        <v>2004.6652221476447</v>
      </c>
    </row>
    <row r="213" spans="2:15" hidden="1" outlineLevel="1" x14ac:dyDescent="0.25">
      <c r="B213" s="8" t="s">
        <v>17</v>
      </c>
      <c r="C213" s="3">
        <v>39.724024061224782</v>
      </c>
      <c r="D213" s="3">
        <v>107.92159568139989</v>
      </c>
      <c r="E213" s="3">
        <v>42.797576361401582</v>
      </c>
      <c r="F213" s="3"/>
      <c r="G213" s="3"/>
      <c r="H213" s="3"/>
      <c r="I213" s="3"/>
      <c r="J213" s="3"/>
      <c r="K213" s="3"/>
      <c r="L213" s="3"/>
      <c r="M213" s="3"/>
      <c r="N213" s="3"/>
      <c r="O213" s="3">
        <f t="shared" si="27"/>
        <v>190.44319610402624</v>
      </c>
    </row>
    <row r="214" spans="2:15" hidden="1" outlineLevel="1" x14ac:dyDescent="0.25">
      <c r="B214" s="4" t="s">
        <v>18</v>
      </c>
      <c r="C214" s="3">
        <v>0</v>
      </c>
      <c r="D214" s="3">
        <v>0</v>
      </c>
      <c r="E214" s="3">
        <v>0</v>
      </c>
      <c r="F214" s="3"/>
      <c r="G214" s="3"/>
      <c r="H214" s="3"/>
      <c r="I214" s="3"/>
      <c r="J214" s="3"/>
      <c r="K214" s="3"/>
      <c r="L214" s="3"/>
      <c r="M214" s="3"/>
      <c r="N214" s="3"/>
      <c r="O214" s="3">
        <f t="shared" si="27"/>
        <v>0</v>
      </c>
    </row>
    <row r="215" spans="2:15" hidden="1" outlineLevel="1" x14ac:dyDescent="0.25">
      <c r="B215" s="4" t="s">
        <v>19</v>
      </c>
      <c r="C215" s="3">
        <v>4.1814762169710296</v>
      </c>
      <c r="D215" s="3">
        <v>11.360167966463147</v>
      </c>
      <c r="E215" s="3">
        <v>4.5050080380422717</v>
      </c>
      <c r="F215" s="3"/>
      <c r="G215" s="3"/>
      <c r="H215" s="3"/>
      <c r="I215" s="3"/>
      <c r="J215" s="3"/>
      <c r="K215" s="3"/>
      <c r="L215" s="3"/>
      <c r="M215" s="3"/>
      <c r="N215" s="3"/>
      <c r="O215" s="3">
        <f t="shared" si="27"/>
        <v>20.04665222147645</v>
      </c>
    </row>
    <row r="216" spans="2:15" ht="15.75" hidden="1" outlineLevel="1" thickBot="1" x14ac:dyDescent="0.3">
      <c r="B216" s="5" t="s">
        <v>20</v>
      </c>
      <c r="C216" s="17">
        <v>18.816642976369632</v>
      </c>
      <c r="D216" s="17">
        <v>51.120755849084155</v>
      </c>
      <c r="E216" s="17">
        <v>20.272536171190222</v>
      </c>
      <c r="F216" s="17"/>
      <c r="G216" s="17"/>
      <c r="H216" s="17"/>
      <c r="I216" s="17"/>
      <c r="J216" s="17"/>
      <c r="K216" s="17"/>
      <c r="L216" s="17"/>
      <c r="M216" s="17"/>
      <c r="N216" s="17"/>
      <c r="O216" s="17">
        <f t="shared" si="27"/>
        <v>90.209934996644009</v>
      </c>
    </row>
    <row r="217" spans="2:15" ht="15.75" hidden="1" outlineLevel="1" thickBot="1" x14ac:dyDescent="0.3">
      <c r="B217" s="9" t="s">
        <v>21</v>
      </c>
      <c r="C217" s="18">
        <v>41.814762169710292</v>
      </c>
      <c r="D217" s="18">
        <v>113.60167966463146</v>
      </c>
      <c r="E217" s="18">
        <v>45.050080380422713</v>
      </c>
      <c r="F217" s="18"/>
      <c r="G217" s="18"/>
      <c r="H217" s="18"/>
      <c r="I217" s="18"/>
      <c r="J217" s="18"/>
      <c r="K217" s="18"/>
      <c r="L217" s="18"/>
      <c r="M217" s="18"/>
      <c r="N217" s="18"/>
      <c r="O217" s="18">
        <f t="shared" si="27"/>
        <v>200.46652221476447</v>
      </c>
    </row>
    <row r="218" spans="2:15" ht="15.75" hidden="1" outlineLevel="1" thickBot="1" x14ac:dyDescent="0.3">
      <c r="B218" s="6" t="s">
        <v>1</v>
      </c>
      <c r="C218" s="2">
        <v>522.68452712137866</v>
      </c>
      <c r="D218" s="40">
        <v>1420.0209958078933</v>
      </c>
      <c r="E218" s="2">
        <v>563.12600475528393</v>
      </c>
      <c r="F218" s="2"/>
      <c r="G218" s="2"/>
      <c r="H218" s="2"/>
      <c r="I218" s="2"/>
      <c r="J218" s="2"/>
      <c r="K218" s="2"/>
      <c r="L218" s="40"/>
      <c r="M218" s="40"/>
      <c r="N218" s="40"/>
      <c r="O218" s="7">
        <f t="shared" si="27"/>
        <v>2505.831527684556</v>
      </c>
    </row>
    <row r="219" spans="2:15" collapsed="1" x14ac:dyDescent="0.25"/>
    <row r="220" spans="2:15" x14ac:dyDescent="0.25">
      <c r="B220" t="s">
        <v>37</v>
      </c>
    </row>
    <row r="221" spans="2:15" ht="30.75" hidden="1" outlineLevel="1" thickBot="1" x14ac:dyDescent="0.3">
      <c r="B221" s="10" t="s">
        <v>37</v>
      </c>
      <c r="C221" s="83" t="s">
        <v>59</v>
      </c>
      <c r="D221" s="84" t="s">
        <v>60</v>
      </c>
      <c r="E221" s="85"/>
      <c r="F221" s="11"/>
      <c r="G221" s="11"/>
      <c r="H221" s="11"/>
      <c r="I221" s="11"/>
      <c r="J221" s="11"/>
      <c r="K221" s="11"/>
      <c r="L221" s="38"/>
      <c r="M221" s="38"/>
      <c r="N221" s="38"/>
      <c r="O221" s="12" t="s">
        <v>22</v>
      </c>
    </row>
    <row r="222" spans="2:15" hidden="1" outlineLevel="1" x14ac:dyDescent="0.25">
      <c r="B222" s="8" t="s">
        <v>5</v>
      </c>
      <c r="C222" s="1">
        <v>0</v>
      </c>
      <c r="D222" s="1">
        <v>6.9232472928922544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>
        <f>SUM(C222:N222)</f>
        <v>6.9232472928922544</v>
      </c>
    </row>
    <row r="223" spans="2:15" hidden="1" outlineLevel="1" x14ac:dyDescent="0.25">
      <c r="B223" s="4" t="s">
        <v>6</v>
      </c>
      <c r="C223" s="1">
        <v>0</v>
      </c>
      <c r="D223" s="1">
        <v>8.1566819432052711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>
        <f t="shared" ref="O223:O240" si="28">SUM(C223:J223)</f>
        <v>8.1566819432052711</v>
      </c>
    </row>
    <row r="224" spans="2:15" hidden="1" outlineLevel="1" x14ac:dyDescent="0.25">
      <c r="B224" s="4" t="s">
        <v>7</v>
      </c>
      <c r="C224" s="1">
        <v>0</v>
      </c>
      <c r="D224" s="1">
        <v>4.3680317988362338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>
        <f t="shared" si="28"/>
        <v>4.3680317988362338</v>
      </c>
    </row>
    <row r="225" spans="2:15" hidden="1" outlineLevel="1" x14ac:dyDescent="0.25">
      <c r="B225" s="4" t="s">
        <v>8</v>
      </c>
      <c r="C225" s="1">
        <v>0</v>
      </c>
      <c r="D225" s="1"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>
        <f t="shared" si="28"/>
        <v>0</v>
      </c>
    </row>
    <row r="226" spans="2:15" hidden="1" outlineLevel="1" x14ac:dyDescent="0.25">
      <c r="B226" s="4" t="s">
        <v>9</v>
      </c>
      <c r="C226" s="1">
        <v>0</v>
      </c>
      <c r="D226" s="1"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>
        <f t="shared" si="28"/>
        <v>0</v>
      </c>
    </row>
    <row r="227" spans="2:15" hidden="1" outlineLevel="1" x14ac:dyDescent="0.25">
      <c r="B227" s="4" t="s">
        <v>10</v>
      </c>
      <c r="C227" s="1">
        <v>0</v>
      </c>
      <c r="D227" s="1"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>
        <f t="shared" si="28"/>
        <v>0</v>
      </c>
    </row>
    <row r="228" spans="2:15" hidden="1" outlineLevel="1" x14ac:dyDescent="0.25">
      <c r="B228" s="4" t="s">
        <v>11</v>
      </c>
      <c r="C228" s="1">
        <v>0</v>
      </c>
      <c r="D228" s="1"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>
        <f t="shared" si="28"/>
        <v>0</v>
      </c>
    </row>
    <row r="229" spans="2:15" hidden="1" outlineLevel="1" x14ac:dyDescent="0.25">
      <c r="B229" s="4" t="s">
        <v>12</v>
      </c>
      <c r="C229" s="1">
        <v>13.891836821690394</v>
      </c>
      <c r="D229" s="1"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>
        <f t="shared" si="28"/>
        <v>13.891836821690394</v>
      </c>
    </row>
    <row r="230" spans="2:15" hidden="1" outlineLevel="1" x14ac:dyDescent="0.25">
      <c r="B230" s="4" t="s">
        <v>13</v>
      </c>
      <c r="C230" s="1">
        <v>15.124472627125865</v>
      </c>
      <c r="D230" s="1">
        <v>9.3073677705389937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>
        <f t="shared" si="28"/>
        <v>24.431840397664857</v>
      </c>
    </row>
    <row r="231" spans="2:15" hidden="1" outlineLevel="1" x14ac:dyDescent="0.25">
      <c r="B231" s="4" t="s">
        <v>14</v>
      </c>
      <c r="C231" s="1">
        <v>0</v>
      </c>
      <c r="D231" s="1"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>
        <f t="shared" si="28"/>
        <v>0</v>
      </c>
    </row>
    <row r="232" spans="2:15" hidden="1" outlineLevel="1" x14ac:dyDescent="0.25">
      <c r="B232" s="4" t="s">
        <v>15</v>
      </c>
      <c r="C232" s="1">
        <v>0</v>
      </c>
      <c r="D232" s="1"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>
        <f t="shared" si="28"/>
        <v>0</v>
      </c>
    </row>
    <row r="233" spans="2:15" ht="15.75" hidden="1" outlineLevel="1" thickBot="1" x14ac:dyDescent="0.3">
      <c r="B233" s="5" t="s">
        <v>16</v>
      </c>
      <c r="C233" s="14">
        <v>0</v>
      </c>
      <c r="D233" s="14">
        <v>0</v>
      </c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>
        <f t="shared" si="28"/>
        <v>0</v>
      </c>
    </row>
    <row r="234" spans="2:15" ht="15.75" hidden="1" outlineLevel="1" thickBot="1" x14ac:dyDescent="0.3">
      <c r="B234" s="13" t="s">
        <v>0</v>
      </c>
      <c r="C234" s="15">
        <v>29.016309448816259</v>
      </c>
      <c r="D234" s="39">
        <v>28.75532880547275</v>
      </c>
      <c r="E234" s="15"/>
      <c r="F234" s="15"/>
      <c r="G234" s="15"/>
      <c r="H234" s="15"/>
      <c r="I234" s="15"/>
      <c r="J234" s="15"/>
      <c r="K234" s="15"/>
      <c r="L234" s="39"/>
      <c r="M234" s="39"/>
      <c r="N234" s="39"/>
      <c r="O234" s="16">
        <f t="shared" si="28"/>
        <v>57.771638254289009</v>
      </c>
    </row>
    <row r="235" spans="2:15" hidden="1" outlineLevel="1" x14ac:dyDescent="0.25">
      <c r="B235" s="8" t="s">
        <v>17</v>
      </c>
      <c r="C235" s="3">
        <v>2.7565493976375448</v>
      </c>
      <c r="D235" s="3">
        <v>2.7317562365199115</v>
      </c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>
        <f t="shared" si="28"/>
        <v>5.4883056341574559</v>
      </c>
    </row>
    <row r="236" spans="2:15" hidden="1" outlineLevel="1" x14ac:dyDescent="0.25">
      <c r="B236" s="4" t="s">
        <v>18</v>
      </c>
      <c r="C236" s="3">
        <v>0</v>
      </c>
      <c r="D236" s="3">
        <v>0</v>
      </c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>
        <f t="shared" si="28"/>
        <v>0</v>
      </c>
    </row>
    <row r="237" spans="2:15" hidden="1" outlineLevel="1" x14ac:dyDescent="0.25">
      <c r="B237" s="4" t="s">
        <v>19</v>
      </c>
      <c r="C237" s="3">
        <v>0.29016309448816258</v>
      </c>
      <c r="D237" s="3">
        <v>0.28755328805472752</v>
      </c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>
        <f t="shared" si="28"/>
        <v>0.57771638254289015</v>
      </c>
    </row>
    <row r="238" spans="2:15" ht="15.75" hidden="1" outlineLevel="1" thickBot="1" x14ac:dyDescent="0.3">
      <c r="B238" s="5" t="s">
        <v>20</v>
      </c>
      <c r="C238" s="17">
        <v>1.3057339251967315</v>
      </c>
      <c r="D238" s="17">
        <v>1.2939897962462736</v>
      </c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>
        <f t="shared" si="28"/>
        <v>2.5997237214430049</v>
      </c>
    </row>
    <row r="239" spans="2:15" ht="15.75" hidden="1" outlineLevel="1" thickBot="1" x14ac:dyDescent="0.3">
      <c r="B239" s="9" t="s">
        <v>21</v>
      </c>
      <c r="C239" s="18">
        <v>2.9016309448816262</v>
      </c>
      <c r="D239" s="18">
        <v>2.8755328805472753</v>
      </c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>
        <f t="shared" si="28"/>
        <v>5.7771638254289019</v>
      </c>
    </row>
    <row r="240" spans="2:15" ht="15.75" hidden="1" outlineLevel="1" thickBot="1" x14ac:dyDescent="0.3">
      <c r="B240" s="6" t="s">
        <v>1</v>
      </c>
      <c r="C240" s="2">
        <v>36.270386811020323</v>
      </c>
      <c r="D240" s="40">
        <v>35.944161006840936</v>
      </c>
      <c r="E240" s="2"/>
      <c r="F240" s="2"/>
      <c r="G240" s="2"/>
      <c r="H240" s="2"/>
      <c r="I240" s="2"/>
      <c r="J240" s="2"/>
      <c r="K240" s="2"/>
      <c r="L240" s="40"/>
      <c r="M240" s="40"/>
      <c r="N240" s="40"/>
      <c r="O240" s="7">
        <f t="shared" si="28"/>
        <v>72.214547817861259</v>
      </c>
    </row>
    <row r="241" spans="2:15" collapsed="1" x14ac:dyDescent="0.25"/>
    <row r="242" spans="2:15" x14ac:dyDescent="0.25">
      <c r="B242" t="s">
        <v>38</v>
      </c>
    </row>
    <row r="243" spans="2:15" ht="60.75" hidden="1" outlineLevel="1" thickBot="1" x14ac:dyDescent="0.3">
      <c r="B243" s="10" t="s">
        <v>38</v>
      </c>
      <c r="C243" s="83" t="s">
        <v>61</v>
      </c>
      <c r="D243" s="84" t="s">
        <v>62</v>
      </c>
      <c r="E243" s="85" t="s">
        <v>63</v>
      </c>
      <c r="F243" s="11" t="s">
        <v>64</v>
      </c>
      <c r="G243" s="11"/>
      <c r="H243" s="11"/>
      <c r="I243" s="11"/>
      <c r="J243" s="11"/>
      <c r="K243" s="11"/>
      <c r="L243" s="38"/>
      <c r="M243" s="38"/>
      <c r="N243" s="38"/>
      <c r="O243" s="12" t="s">
        <v>22</v>
      </c>
    </row>
    <row r="244" spans="2:15" hidden="1" outlineLevel="1" x14ac:dyDescent="0.25">
      <c r="B244" s="8" t="s">
        <v>5</v>
      </c>
      <c r="C244" s="1">
        <v>0</v>
      </c>
      <c r="D244" s="1">
        <v>0</v>
      </c>
      <c r="E244" s="1">
        <v>0</v>
      </c>
      <c r="F244" s="1">
        <v>0</v>
      </c>
      <c r="G244" s="1"/>
      <c r="H244" s="1"/>
      <c r="I244" s="1"/>
      <c r="J244" s="1"/>
      <c r="K244" s="1"/>
      <c r="L244" s="1"/>
      <c r="M244" s="1"/>
      <c r="N244" s="1"/>
      <c r="O244" s="1">
        <f>SUM(C244:N244)</f>
        <v>0</v>
      </c>
    </row>
    <row r="245" spans="2:15" hidden="1" outlineLevel="1" x14ac:dyDescent="0.25">
      <c r="B245" s="4" t="s">
        <v>6</v>
      </c>
      <c r="C245" s="1">
        <v>28.350069844032006</v>
      </c>
      <c r="D245" s="1">
        <v>0</v>
      </c>
      <c r="E245" s="1">
        <v>0</v>
      </c>
      <c r="F245" s="1">
        <v>0</v>
      </c>
      <c r="G245" s="1"/>
      <c r="H245" s="1"/>
      <c r="I245" s="1"/>
      <c r="J245" s="1"/>
      <c r="K245" s="1"/>
      <c r="L245" s="1"/>
      <c r="M245" s="1"/>
      <c r="N245" s="1"/>
      <c r="O245" s="1">
        <f t="shared" ref="O245:O262" si="29">SUM(C245:J245)</f>
        <v>28.350069844032006</v>
      </c>
    </row>
    <row r="246" spans="2:15" hidden="1" outlineLevel="1" x14ac:dyDescent="0.25">
      <c r="B246" s="4" t="s">
        <v>7</v>
      </c>
      <c r="C246" s="1">
        <v>350.58626776767676</v>
      </c>
      <c r="D246" s="1">
        <v>0</v>
      </c>
      <c r="E246" s="1">
        <v>0</v>
      </c>
      <c r="F246" s="1">
        <v>0</v>
      </c>
      <c r="G246" s="1"/>
      <c r="H246" s="1"/>
      <c r="I246" s="1"/>
      <c r="J246" s="1"/>
      <c r="K246" s="1"/>
      <c r="L246" s="1"/>
      <c r="M246" s="1"/>
      <c r="N246" s="1"/>
      <c r="O246" s="1">
        <f t="shared" si="29"/>
        <v>350.58626776767676</v>
      </c>
    </row>
    <row r="247" spans="2:15" hidden="1" outlineLevel="1" x14ac:dyDescent="0.25">
      <c r="B247" s="4" t="s">
        <v>8</v>
      </c>
      <c r="C247" s="1">
        <v>0</v>
      </c>
      <c r="D247" s="1">
        <v>0</v>
      </c>
      <c r="E247" s="1">
        <v>0</v>
      </c>
      <c r="F247" s="1">
        <v>0</v>
      </c>
      <c r="G247" s="1"/>
      <c r="H247" s="1"/>
      <c r="I247" s="1"/>
      <c r="J247" s="1"/>
      <c r="K247" s="1"/>
      <c r="L247" s="1"/>
      <c r="M247" s="1"/>
      <c r="N247" s="1"/>
      <c r="O247" s="1">
        <f t="shared" si="29"/>
        <v>0</v>
      </c>
    </row>
    <row r="248" spans="2:15" hidden="1" outlineLevel="1" x14ac:dyDescent="0.25">
      <c r="B248" s="4" t="s">
        <v>9</v>
      </c>
      <c r="C248" s="1">
        <v>0</v>
      </c>
      <c r="D248" s="1">
        <v>0</v>
      </c>
      <c r="E248" s="1">
        <v>0</v>
      </c>
      <c r="F248" s="1">
        <v>0</v>
      </c>
      <c r="G248" s="1"/>
      <c r="H248" s="1"/>
      <c r="I248" s="1"/>
      <c r="J248" s="1"/>
      <c r="K248" s="1"/>
      <c r="L248" s="1"/>
      <c r="M248" s="1"/>
      <c r="N248" s="1"/>
      <c r="O248" s="1">
        <f t="shared" si="29"/>
        <v>0</v>
      </c>
    </row>
    <row r="249" spans="2:15" hidden="1" outlineLevel="1" x14ac:dyDescent="0.25">
      <c r="B249" s="4" t="s">
        <v>10</v>
      </c>
      <c r="C249" s="1">
        <v>0</v>
      </c>
      <c r="D249" s="1">
        <v>0</v>
      </c>
      <c r="E249" s="1">
        <v>0</v>
      </c>
      <c r="F249" s="1">
        <v>0</v>
      </c>
      <c r="G249" s="1"/>
      <c r="H249" s="1"/>
      <c r="I249" s="1"/>
      <c r="J249" s="1"/>
      <c r="K249" s="1"/>
      <c r="L249" s="1"/>
      <c r="M249" s="1"/>
      <c r="N249" s="1"/>
      <c r="O249" s="1">
        <f t="shared" si="29"/>
        <v>0</v>
      </c>
    </row>
    <row r="250" spans="2:15" hidden="1" outlineLevel="1" x14ac:dyDescent="0.25">
      <c r="B250" s="4" t="s">
        <v>11</v>
      </c>
      <c r="C250" s="1">
        <v>0</v>
      </c>
      <c r="D250" s="1">
        <v>0</v>
      </c>
      <c r="E250" s="1">
        <v>0</v>
      </c>
      <c r="F250" s="1">
        <v>0</v>
      </c>
      <c r="G250" s="1"/>
      <c r="H250" s="1"/>
      <c r="I250" s="1"/>
      <c r="J250" s="1"/>
      <c r="K250" s="1"/>
      <c r="L250" s="1"/>
      <c r="M250" s="1"/>
      <c r="N250" s="1"/>
      <c r="O250" s="1">
        <f t="shared" si="29"/>
        <v>0</v>
      </c>
    </row>
    <row r="251" spans="2:15" hidden="1" outlineLevel="1" x14ac:dyDescent="0.25">
      <c r="B251" s="4" t="s">
        <v>12</v>
      </c>
      <c r="C251" s="1">
        <v>9.1078100775968807</v>
      </c>
      <c r="D251" s="1">
        <v>0</v>
      </c>
      <c r="E251" s="1">
        <v>0</v>
      </c>
      <c r="F251" s="1">
        <v>0</v>
      </c>
      <c r="G251" s="1"/>
      <c r="H251" s="1"/>
      <c r="I251" s="1"/>
      <c r="J251" s="1"/>
      <c r="K251" s="1"/>
      <c r="L251" s="1"/>
      <c r="M251" s="1"/>
      <c r="N251" s="1"/>
      <c r="O251" s="1">
        <f t="shared" si="29"/>
        <v>9.1078100775968807</v>
      </c>
    </row>
    <row r="252" spans="2:15" hidden="1" outlineLevel="1" x14ac:dyDescent="0.25">
      <c r="B252" s="4" t="s">
        <v>13</v>
      </c>
      <c r="C252" s="1">
        <v>653.58317660574778</v>
      </c>
      <c r="D252" s="1">
        <v>679.28508897238157</v>
      </c>
      <c r="E252" s="1">
        <v>1003.1652699312237</v>
      </c>
      <c r="F252" s="1">
        <v>238.65499827333988</v>
      </c>
      <c r="G252" s="1"/>
      <c r="H252" s="1"/>
      <c r="I252" s="1"/>
      <c r="J252" s="1"/>
      <c r="K252" s="1"/>
      <c r="L252" s="1"/>
      <c r="M252" s="1"/>
      <c r="N252" s="1"/>
      <c r="O252" s="1">
        <f t="shared" si="29"/>
        <v>2574.688533782693</v>
      </c>
    </row>
    <row r="253" spans="2:15" hidden="1" outlineLevel="1" x14ac:dyDescent="0.25">
      <c r="B253" s="4" t="s">
        <v>14</v>
      </c>
      <c r="C253" s="1">
        <v>0</v>
      </c>
      <c r="D253" s="1">
        <v>0</v>
      </c>
      <c r="E253" s="1">
        <v>0</v>
      </c>
      <c r="F253" s="1">
        <v>0</v>
      </c>
      <c r="G253" s="1"/>
      <c r="H253" s="1"/>
      <c r="I253" s="1"/>
      <c r="J253" s="1"/>
      <c r="K253" s="1"/>
      <c r="L253" s="1"/>
      <c r="M253" s="1"/>
      <c r="N253" s="1"/>
      <c r="O253" s="1">
        <f t="shared" si="29"/>
        <v>0</v>
      </c>
    </row>
    <row r="254" spans="2:15" hidden="1" outlineLevel="1" x14ac:dyDescent="0.25">
      <c r="B254" s="4" t="s">
        <v>15</v>
      </c>
      <c r="C254" s="1">
        <v>57.754820114368385</v>
      </c>
      <c r="D254" s="1">
        <v>0</v>
      </c>
      <c r="E254" s="1">
        <v>0</v>
      </c>
      <c r="F254" s="1">
        <v>0</v>
      </c>
      <c r="G254" s="1"/>
      <c r="H254" s="1"/>
      <c r="I254" s="1"/>
      <c r="J254" s="1"/>
      <c r="K254" s="1"/>
      <c r="L254" s="1"/>
      <c r="M254" s="1"/>
      <c r="N254" s="1"/>
      <c r="O254" s="1">
        <f t="shared" si="29"/>
        <v>57.754820114368385</v>
      </c>
    </row>
    <row r="255" spans="2:15" ht="15.75" hidden="1" outlineLevel="1" thickBot="1" x14ac:dyDescent="0.3">
      <c r="B255" s="5" t="s">
        <v>16</v>
      </c>
      <c r="C255" s="14">
        <v>0</v>
      </c>
      <c r="D255" s="14">
        <v>0</v>
      </c>
      <c r="E255" s="14">
        <v>0</v>
      </c>
      <c r="F255" s="14">
        <v>0</v>
      </c>
      <c r="G255" s="14"/>
      <c r="H255" s="14"/>
      <c r="I255" s="14"/>
      <c r="J255" s="14"/>
      <c r="K255" s="14"/>
      <c r="L255" s="14"/>
      <c r="M255" s="14"/>
      <c r="N255" s="14"/>
      <c r="O255" s="14">
        <f t="shared" si="29"/>
        <v>0</v>
      </c>
    </row>
    <row r="256" spans="2:15" ht="15.75" hidden="1" outlineLevel="1" thickBot="1" x14ac:dyDescent="0.3">
      <c r="B256" s="13" t="s">
        <v>0</v>
      </c>
      <c r="C256" s="15">
        <v>1099.3821444094217</v>
      </c>
      <c r="D256" s="39">
        <v>679.28508897238157</v>
      </c>
      <c r="E256" s="15">
        <v>1003.1652699312237</v>
      </c>
      <c r="F256" s="15">
        <v>238.65499827333988</v>
      </c>
      <c r="G256" s="15"/>
      <c r="H256" s="15"/>
      <c r="I256" s="15"/>
      <c r="J256" s="15"/>
      <c r="K256" s="15"/>
      <c r="L256" s="39"/>
      <c r="M256" s="39"/>
      <c r="N256" s="39"/>
      <c r="O256" s="16">
        <f t="shared" si="29"/>
        <v>3020.4875015863668</v>
      </c>
    </row>
    <row r="257" spans="2:15" hidden="1" outlineLevel="1" x14ac:dyDescent="0.25">
      <c r="B257" s="8" t="s">
        <v>17</v>
      </c>
      <c r="C257" s="3">
        <v>104.44130371889507</v>
      </c>
      <c r="D257" s="3">
        <v>64.532083452376256</v>
      </c>
      <c r="E257" s="3">
        <v>95.300700643466257</v>
      </c>
      <c r="F257" s="3">
        <v>22.672224835967292</v>
      </c>
      <c r="G257" s="3"/>
      <c r="H257" s="3"/>
      <c r="I257" s="3"/>
      <c r="J257" s="3"/>
      <c r="K257" s="3"/>
      <c r="L257" s="3"/>
      <c r="M257" s="3"/>
      <c r="N257" s="3"/>
      <c r="O257" s="3">
        <f t="shared" si="29"/>
        <v>286.9463126507049</v>
      </c>
    </row>
    <row r="258" spans="2:15" hidden="1" outlineLevel="1" x14ac:dyDescent="0.25">
      <c r="B258" s="4" t="s">
        <v>18</v>
      </c>
      <c r="C258" s="3">
        <v>0</v>
      </c>
      <c r="D258" s="3">
        <v>0</v>
      </c>
      <c r="E258" s="3">
        <v>0</v>
      </c>
      <c r="F258" s="3">
        <v>0</v>
      </c>
      <c r="G258" s="3"/>
      <c r="H258" s="3"/>
      <c r="I258" s="3"/>
      <c r="J258" s="3"/>
      <c r="K258" s="3"/>
      <c r="L258" s="3"/>
      <c r="M258" s="3"/>
      <c r="N258" s="3"/>
      <c r="O258" s="3">
        <f t="shared" si="29"/>
        <v>0</v>
      </c>
    </row>
    <row r="259" spans="2:15" hidden="1" outlineLevel="1" x14ac:dyDescent="0.25">
      <c r="B259" s="4" t="s">
        <v>19</v>
      </c>
      <c r="C259" s="3">
        <v>10.993821444094218</v>
      </c>
      <c r="D259" s="3">
        <v>6.792850889723816</v>
      </c>
      <c r="E259" s="3">
        <v>10.031652699312238</v>
      </c>
      <c r="F259" s="3">
        <v>2.3865499827333987</v>
      </c>
      <c r="G259" s="3"/>
      <c r="H259" s="3"/>
      <c r="I259" s="3"/>
      <c r="J259" s="3"/>
      <c r="K259" s="3"/>
      <c r="L259" s="3"/>
      <c r="M259" s="3"/>
      <c r="N259" s="3"/>
      <c r="O259" s="3">
        <f t="shared" si="29"/>
        <v>30.204875015863671</v>
      </c>
    </row>
    <row r="260" spans="2:15" ht="15.75" hidden="1" outlineLevel="1" thickBot="1" x14ac:dyDescent="0.3">
      <c r="B260" s="5" t="s">
        <v>20</v>
      </c>
      <c r="C260" s="17">
        <v>49.472196498423976</v>
      </c>
      <c r="D260" s="17">
        <v>30.567829003757168</v>
      </c>
      <c r="E260" s="17">
        <v>45.142437146905067</v>
      </c>
      <c r="F260" s="17">
        <v>10.739474922300294</v>
      </c>
      <c r="G260" s="17"/>
      <c r="H260" s="17"/>
      <c r="I260" s="17"/>
      <c r="J260" s="17"/>
      <c r="K260" s="17"/>
      <c r="L260" s="17"/>
      <c r="M260" s="17"/>
      <c r="N260" s="17"/>
      <c r="O260" s="17">
        <f t="shared" si="29"/>
        <v>135.92193757138651</v>
      </c>
    </row>
    <row r="261" spans="2:15" ht="15.75" hidden="1" outlineLevel="1" thickBot="1" x14ac:dyDescent="0.3">
      <c r="B261" s="9" t="s">
        <v>21</v>
      </c>
      <c r="C261" s="18">
        <v>109.93821444094218</v>
      </c>
      <c r="D261" s="18">
        <v>67.92850889723816</v>
      </c>
      <c r="E261" s="18">
        <v>100.31652699312238</v>
      </c>
      <c r="F261" s="18">
        <v>23.865499827333991</v>
      </c>
      <c r="G261" s="18"/>
      <c r="H261" s="18"/>
      <c r="I261" s="18"/>
      <c r="J261" s="18"/>
      <c r="K261" s="18"/>
      <c r="L261" s="18"/>
      <c r="M261" s="18"/>
      <c r="N261" s="18"/>
      <c r="O261" s="18">
        <f t="shared" si="29"/>
        <v>302.04875015863672</v>
      </c>
    </row>
    <row r="262" spans="2:15" ht="15.75" hidden="1" outlineLevel="1" thickBot="1" x14ac:dyDescent="0.3">
      <c r="B262" s="6" t="s">
        <v>1</v>
      </c>
      <c r="C262" s="2">
        <v>1374.2276805117772</v>
      </c>
      <c r="D262" s="40">
        <v>849.10636121547702</v>
      </c>
      <c r="E262" s="2">
        <v>1253.9565874140294</v>
      </c>
      <c r="F262" s="2">
        <v>298.31874784167485</v>
      </c>
      <c r="G262" s="2"/>
      <c r="H262" s="2"/>
      <c r="I262" s="2"/>
      <c r="J262" s="2"/>
      <c r="K262" s="2"/>
      <c r="L262" s="40"/>
      <c r="M262" s="40"/>
      <c r="N262" s="40"/>
      <c r="O262" s="7">
        <f t="shared" si="29"/>
        <v>3775.6093769829586</v>
      </c>
    </row>
    <row r="263" spans="2:15" collapsed="1" x14ac:dyDescent="0.25"/>
  </sheetData>
  <pageMargins left="0.7" right="0.7" top="0.78740157499999996" bottom="0.78740157499999996" header="0.3" footer="0.3"/>
  <pageSetup paperSize="9" scale="1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307"/>
  <sheetViews>
    <sheetView topLeftCell="B1" zoomScale="90" zoomScaleNormal="90" workbookViewId="0">
      <selection activeCell="Q42" sqref="Q38:Q42"/>
    </sheetView>
  </sheetViews>
  <sheetFormatPr defaultRowHeight="15" outlineLevelRow="1" x14ac:dyDescent="0.25"/>
  <cols>
    <col min="1" max="1" width="6.28515625" customWidth="1"/>
    <col min="2" max="2" width="42.140625" customWidth="1"/>
    <col min="3" max="3" width="15.7109375" customWidth="1"/>
    <col min="4" max="4" width="17.42578125" customWidth="1"/>
    <col min="5" max="5" width="18.42578125" customWidth="1"/>
    <col min="6" max="6" width="17" customWidth="1"/>
    <col min="7" max="7" width="16.85546875" customWidth="1"/>
    <col min="8" max="8" width="15" customWidth="1"/>
    <col min="9" max="9" width="16.7109375" customWidth="1"/>
    <col min="10" max="10" width="15.28515625" customWidth="1"/>
    <col min="11" max="11" width="17.42578125" customWidth="1"/>
    <col min="12" max="12" width="14.28515625" customWidth="1"/>
    <col min="13" max="13" width="15.42578125" customWidth="1"/>
    <col min="14" max="14" width="13.42578125" customWidth="1"/>
    <col min="15" max="15" width="12.140625" customWidth="1"/>
    <col min="17" max="17" width="11.28515625" customWidth="1"/>
    <col min="19" max="19" width="26.42578125" customWidth="1"/>
  </cols>
  <sheetData>
    <row r="1" spans="2:15" ht="15.75" thickBot="1" x14ac:dyDescent="0.3">
      <c r="C1" s="112"/>
      <c r="D1" s="90"/>
      <c r="E1" s="37"/>
      <c r="F1" s="36"/>
      <c r="G1" s="86"/>
      <c r="H1" s="111"/>
      <c r="I1" s="130"/>
      <c r="J1" s="110"/>
      <c r="K1" s="121"/>
      <c r="L1" s="87"/>
      <c r="M1" s="87"/>
      <c r="N1" s="87"/>
    </row>
    <row r="2" spans="2:15" ht="111" customHeight="1" thickBot="1" x14ac:dyDescent="0.3">
      <c r="B2" s="79" t="s">
        <v>29</v>
      </c>
      <c r="C2" s="113" t="s">
        <v>34</v>
      </c>
      <c r="D2" s="91" t="s">
        <v>86</v>
      </c>
      <c r="E2" s="28" t="s">
        <v>88</v>
      </c>
      <c r="F2" s="22" t="s">
        <v>52</v>
      </c>
      <c r="G2" s="80" t="s">
        <v>65</v>
      </c>
      <c r="H2" s="102" t="s">
        <v>85</v>
      </c>
      <c r="I2" s="131" t="s">
        <v>87</v>
      </c>
      <c r="J2" s="23" t="s">
        <v>41</v>
      </c>
      <c r="K2" s="122" t="s">
        <v>84</v>
      </c>
      <c r="L2" s="31"/>
      <c r="M2" s="23"/>
      <c r="N2" s="41"/>
      <c r="O2" s="12" t="s">
        <v>22</v>
      </c>
    </row>
    <row r="3" spans="2:15" x14ac:dyDescent="0.25">
      <c r="B3" s="8" t="s">
        <v>5</v>
      </c>
      <c r="C3" s="114">
        <f>O68</f>
        <v>0</v>
      </c>
      <c r="D3" s="92">
        <f>O156+H266+K266</f>
        <v>1115.1680645678721</v>
      </c>
      <c r="E3" s="29">
        <f>O222+E200</f>
        <v>111.49204503295235</v>
      </c>
      <c r="F3" s="26">
        <f>D134+O178+I266+F288</f>
        <v>3156.6414133609969</v>
      </c>
      <c r="G3" s="81">
        <f>O244+D266+G266+F266+G288+C288</f>
        <v>669.42151437031816</v>
      </c>
      <c r="H3" s="103">
        <f>C200+D200+E266</f>
        <v>325.572793729343</v>
      </c>
      <c r="I3" s="132">
        <f>O112+J266+D288</f>
        <v>760.3346268884552</v>
      </c>
      <c r="J3" s="24">
        <f>O90+M266+E288</f>
        <v>2007.2926092311097</v>
      </c>
      <c r="K3" s="123">
        <f>C134+L266</f>
        <v>26.812898236279889</v>
      </c>
      <c r="L3" s="32"/>
      <c r="M3" s="24"/>
      <c r="N3" s="42"/>
      <c r="O3" s="1">
        <f>SUM(C3:N3)</f>
        <v>8172.7359654173279</v>
      </c>
    </row>
    <row r="4" spans="2:15" x14ac:dyDescent="0.25">
      <c r="B4" s="4" t="s">
        <v>6</v>
      </c>
      <c r="C4" s="114">
        <f t="shared" ref="C4:C21" si="0">O69</f>
        <v>0</v>
      </c>
      <c r="D4" s="92">
        <f t="shared" ref="D4:D21" si="1">O157+H267+K267</f>
        <v>643.07699210239309</v>
      </c>
      <c r="E4" s="29">
        <f t="shared" ref="E4:E21" si="2">O223+E201</f>
        <v>36.323434688027042</v>
      </c>
      <c r="F4" s="26">
        <f t="shared" ref="F4:F21" si="3">D135+O179+I267+F289</f>
        <v>530.67982386015615</v>
      </c>
      <c r="G4" s="81">
        <f t="shared" ref="G4:G21" si="4">O245+D267+G267+F267+G289+C289</f>
        <v>497.17966283911284</v>
      </c>
      <c r="H4" s="103">
        <f t="shared" ref="H4:H21" si="5">C201+D201+E267</f>
        <v>257.97327764710138</v>
      </c>
      <c r="I4" s="132">
        <f t="shared" ref="I4:I21" si="6">O113+J267+D289</f>
        <v>208.19168848054642</v>
      </c>
      <c r="J4" s="24">
        <f t="shared" ref="J4:J21" si="7">O91+M267+E289</f>
        <v>1218.8949291227752</v>
      </c>
      <c r="K4" s="123">
        <f t="shared" ref="K4:K21" si="8">C135+L267</f>
        <v>168.47028715847222</v>
      </c>
      <c r="L4" s="32"/>
      <c r="M4" s="24"/>
      <c r="N4" s="42"/>
      <c r="O4" s="1">
        <f>SUM(C4:N4)</f>
        <v>3560.7900958985847</v>
      </c>
    </row>
    <row r="5" spans="2:15" x14ac:dyDescent="0.25">
      <c r="B5" s="4" t="s">
        <v>7</v>
      </c>
      <c r="C5" s="114">
        <f t="shared" si="0"/>
        <v>0</v>
      </c>
      <c r="D5" s="92">
        <f t="shared" si="1"/>
        <v>630.90833232402599</v>
      </c>
      <c r="E5" s="29">
        <f t="shared" si="2"/>
        <v>133.14576184191628</v>
      </c>
      <c r="F5" s="26">
        <f t="shared" si="3"/>
        <v>1298.4766600832033</v>
      </c>
      <c r="G5" s="81">
        <f t="shared" si="4"/>
        <v>1299.646453113276</v>
      </c>
      <c r="H5" s="103">
        <f t="shared" si="5"/>
        <v>394.10521040069796</v>
      </c>
      <c r="I5" s="132">
        <f t="shared" si="6"/>
        <v>70.551866164593065</v>
      </c>
      <c r="J5" s="24">
        <f t="shared" si="7"/>
        <v>713.81790334340371</v>
      </c>
      <c r="K5" s="123">
        <f t="shared" si="8"/>
        <v>17.222525378268582</v>
      </c>
      <c r="L5" s="32"/>
      <c r="M5" s="24"/>
      <c r="N5" s="42"/>
      <c r="O5" s="1">
        <f t="shared" ref="O5:O14" si="9">SUM(C5:N5)</f>
        <v>4557.8747126493854</v>
      </c>
    </row>
    <row r="6" spans="2:15" x14ac:dyDescent="0.25">
      <c r="B6" s="4" t="s">
        <v>8</v>
      </c>
      <c r="C6" s="114">
        <f t="shared" si="0"/>
        <v>0</v>
      </c>
      <c r="D6" s="92">
        <f t="shared" si="1"/>
        <v>0</v>
      </c>
      <c r="E6" s="29">
        <f t="shared" si="2"/>
        <v>35.282347118620137</v>
      </c>
      <c r="F6" s="26">
        <f t="shared" si="3"/>
        <v>0</v>
      </c>
      <c r="G6" s="81">
        <f t="shared" si="4"/>
        <v>59.514237599003366</v>
      </c>
      <c r="H6" s="103">
        <f t="shared" si="5"/>
        <v>0</v>
      </c>
      <c r="I6" s="132">
        <f t="shared" si="6"/>
        <v>0</v>
      </c>
      <c r="J6" s="24">
        <f t="shared" si="7"/>
        <v>0</v>
      </c>
      <c r="K6" s="123">
        <f t="shared" si="8"/>
        <v>13.27075623991499</v>
      </c>
      <c r="L6" s="32"/>
      <c r="M6" s="24"/>
      <c r="N6" s="42"/>
      <c r="O6" s="1">
        <f t="shared" si="9"/>
        <v>108.06734095753849</v>
      </c>
    </row>
    <row r="7" spans="2:15" x14ac:dyDescent="0.25">
      <c r="B7" s="4" t="s">
        <v>9</v>
      </c>
      <c r="C7" s="114">
        <f t="shared" si="0"/>
        <v>0</v>
      </c>
      <c r="D7" s="92">
        <f t="shared" si="1"/>
        <v>0</v>
      </c>
      <c r="E7" s="29">
        <f t="shared" si="2"/>
        <v>0</v>
      </c>
      <c r="F7" s="26">
        <f t="shared" si="3"/>
        <v>0</v>
      </c>
      <c r="G7" s="81">
        <f t="shared" si="4"/>
        <v>7.1556150596698433</v>
      </c>
      <c r="H7" s="103">
        <f t="shared" si="5"/>
        <v>0</v>
      </c>
      <c r="I7" s="132">
        <f t="shared" si="6"/>
        <v>0</v>
      </c>
      <c r="J7" s="24">
        <f t="shared" si="7"/>
        <v>0</v>
      </c>
      <c r="K7" s="123">
        <f t="shared" si="8"/>
        <v>2.0444614456199552</v>
      </c>
      <c r="L7" s="32"/>
      <c r="M7" s="24"/>
      <c r="N7" s="42"/>
      <c r="O7" s="1">
        <f t="shared" si="9"/>
        <v>9.2000765052897986</v>
      </c>
    </row>
    <row r="8" spans="2:15" x14ac:dyDescent="0.25">
      <c r="B8" s="4" t="s">
        <v>10</v>
      </c>
      <c r="C8" s="114">
        <f t="shared" si="0"/>
        <v>0</v>
      </c>
      <c r="D8" s="92">
        <f t="shared" si="1"/>
        <v>21.838078450843209</v>
      </c>
      <c r="E8" s="29">
        <f t="shared" si="2"/>
        <v>0</v>
      </c>
      <c r="F8" s="26">
        <f t="shared" si="3"/>
        <v>0</v>
      </c>
      <c r="G8" s="81">
        <f t="shared" si="4"/>
        <v>77.04407494973303</v>
      </c>
      <c r="H8" s="103">
        <f t="shared" si="5"/>
        <v>38.854458980064017</v>
      </c>
      <c r="I8" s="132">
        <f t="shared" si="6"/>
        <v>0</v>
      </c>
      <c r="J8" s="24">
        <f t="shared" si="7"/>
        <v>0</v>
      </c>
      <c r="K8" s="123">
        <f t="shared" si="8"/>
        <v>9.7136147450160042</v>
      </c>
      <c r="L8" s="32"/>
      <c r="M8" s="24"/>
      <c r="N8" s="42"/>
      <c r="O8" s="1">
        <f t="shared" si="9"/>
        <v>147.45022712565626</v>
      </c>
    </row>
    <row r="9" spans="2:15" x14ac:dyDescent="0.25">
      <c r="B9" s="4" t="s">
        <v>11</v>
      </c>
      <c r="C9" s="114">
        <f t="shared" si="0"/>
        <v>0</v>
      </c>
      <c r="D9" s="92">
        <f t="shared" si="1"/>
        <v>0</v>
      </c>
      <c r="E9" s="29">
        <f t="shared" si="2"/>
        <v>274.79365243199999</v>
      </c>
      <c r="F9" s="26">
        <f t="shared" si="3"/>
        <v>0</v>
      </c>
      <c r="G9" s="81">
        <f t="shared" si="4"/>
        <v>0</v>
      </c>
      <c r="H9" s="103">
        <f t="shared" si="5"/>
        <v>0</v>
      </c>
      <c r="I9" s="132">
        <f t="shared" si="6"/>
        <v>0</v>
      </c>
      <c r="J9" s="24">
        <f t="shared" si="7"/>
        <v>0</v>
      </c>
      <c r="K9" s="123">
        <f t="shared" si="8"/>
        <v>0</v>
      </c>
      <c r="L9" s="32"/>
      <c r="M9" s="24"/>
      <c r="N9" s="42"/>
      <c r="O9" s="1">
        <f t="shared" si="9"/>
        <v>274.79365243199999</v>
      </c>
    </row>
    <row r="10" spans="2:15" x14ac:dyDescent="0.25">
      <c r="B10" s="4" t="s">
        <v>12</v>
      </c>
      <c r="C10" s="114">
        <f t="shared" si="0"/>
        <v>0</v>
      </c>
      <c r="D10" s="92">
        <f t="shared" si="1"/>
        <v>18.38625461694317</v>
      </c>
      <c r="E10" s="29">
        <f t="shared" si="2"/>
        <v>4.7123289610832124</v>
      </c>
      <c r="F10" s="26">
        <f t="shared" si="3"/>
        <v>31.869508002701494</v>
      </c>
      <c r="G10" s="81">
        <f t="shared" si="4"/>
        <v>74.163033817850291</v>
      </c>
      <c r="H10" s="103">
        <f t="shared" si="5"/>
        <v>4.4944177952527742</v>
      </c>
      <c r="I10" s="132">
        <f t="shared" si="6"/>
        <v>4.4944177952527742</v>
      </c>
      <c r="J10" s="24">
        <f t="shared" si="7"/>
        <v>13.891836821690394</v>
      </c>
      <c r="K10" s="123">
        <f t="shared" si="8"/>
        <v>0</v>
      </c>
      <c r="L10" s="32"/>
      <c r="M10" s="24"/>
      <c r="N10" s="42"/>
      <c r="O10" s="1">
        <f t="shared" si="9"/>
        <v>152.01179781077411</v>
      </c>
    </row>
    <row r="11" spans="2:15" x14ac:dyDescent="0.25">
      <c r="B11" s="4" t="s">
        <v>13</v>
      </c>
      <c r="C11" s="114">
        <f t="shared" si="0"/>
        <v>0</v>
      </c>
      <c r="D11" s="92">
        <f t="shared" si="1"/>
        <v>1127.5180966181576</v>
      </c>
      <c r="E11" s="29">
        <f t="shared" si="2"/>
        <v>367.75805724171278</v>
      </c>
      <c r="F11" s="26">
        <f t="shared" si="3"/>
        <v>1437.431810870575</v>
      </c>
      <c r="G11" s="81">
        <f t="shared" si="4"/>
        <v>2593.0671383907697</v>
      </c>
      <c r="H11" s="103">
        <f t="shared" si="5"/>
        <v>1279.1544638105488</v>
      </c>
      <c r="I11" s="132">
        <f t="shared" si="6"/>
        <v>58.797360392219289</v>
      </c>
      <c r="J11" s="24">
        <f t="shared" si="7"/>
        <v>1346.1244909959598</v>
      </c>
      <c r="K11" s="123">
        <f t="shared" si="8"/>
        <v>124.84927318646618</v>
      </c>
      <c r="L11" s="32"/>
      <c r="M11" s="24"/>
      <c r="N11" s="42"/>
      <c r="O11" s="1">
        <f t="shared" si="9"/>
        <v>8334.7006915064103</v>
      </c>
    </row>
    <row r="12" spans="2:15" x14ac:dyDescent="0.25">
      <c r="B12" s="4" t="s">
        <v>14</v>
      </c>
      <c r="C12" s="114">
        <f t="shared" si="0"/>
        <v>0</v>
      </c>
      <c r="D12" s="92">
        <f t="shared" si="1"/>
        <v>171.08994456643293</v>
      </c>
      <c r="E12" s="29">
        <f t="shared" si="2"/>
        <v>114.12304930703435</v>
      </c>
      <c r="F12" s="26">
        <f t="shared" si="3"/>
        <v>165.79069849579122</v>
      </c>
      <c r="G12" s="81">
        <f t="shared" si="4"/>
        <v>120.36858931886209</v>
      </c>
      <c r="H12" s="103">
        <f t="shared" si="5"/>
        <v>191.9084112725254</v>
      </c>
      <c r="I12" s="132">
        <f t="shared" si="6"/>
        <v>76.83906802430505</v>
      </c>
      <c r="J12" s="24">
        <f t="shared" si="7"/>
        <v>136.26632753078729</v>
      </c>
      <c r="K12" s="123">
        <f t="shared" si="8"/>
        <v>62.076882541803101</v>
      </c>
      <c r="L12" s="32"/>
      <c r="M12" s="24"/>
      <c r="N12" s="42"/>
      <c r="O12" s="1">
        <f t="shared" si="9"/>
        <v>1038.4629710575414</v>
      </c>
    </row>
    <row r="13" spans="2:15" x14ac:dyDescent="0.25">
      <c r="B13" s="4" t="s">
        <v>15</v>
      </c>
      <c r="C13" s="114">
        <f t="shared" si="0"/>
        <v>0</v>
      </c>
      <c r="D13" s="92">
        <f t="shared" si="1"/>
        <v>144.66688290393682</v>
      </c>
      <c r="E13" s="29">
        <f t="shared" si="2"/>
        <v>6.7715106486326553</v>
      </c>
      <c r="F13" s="26">
        <f t="shared" si="3"/>
        <v>245.97105373408061</v>
      </c>
      <c r="G13" s="81">
        <f t="shared" si="4"/>
        <v>115.75117891908947</v>
      </c>
      <c r="H13" s="103">
        <f t="shared" si="5"/>
        <v>6.6451629312933429</v>
      </c>
      <c r="I13" s="132">
        <f t="shared" si="6"/>
        <v>25.822941456010525</v>
      </c>
      <c r="J13" s="24">
        <f t="shared" si="7"/>
        <v>162.73849217714661</v>
      </c>
      <c r="K13" s="123">
        <f t="shared" si="8"/>
        <v>0</v>
      </c>
      <c r="L13" s="32"/>
      <c r="M13" s="24"/>
      <c r="N13" s="42"/>
      <c r="O13" s="1">
        <f t="shared" si="9"/>
        <v>708.36722277019021</v>
      </c>
    </row>
    <row r="14" spans="2:15" ht="15.75" thickBot="1" x14ac:dyDescent="0.3">
      <c r="B14" s="5" t="s">
        <v>16</v>
      </c>
      <c r="C14" s="115">
        <f t="shared" si="0"/>
        <v>0</v>
      </c>
      <c r="D14" s="95">
        <f t="shared" si="1"/>
        <v>0</v>
      </c>
      <c r="E14" s="30">
        <f t="shared" si="2"/>
        <v>0</v>
      </c>
      <c r="F14" s="27">
        <f t="shared" si="3"/>
        <v>0</v>
      </c>
      <c r="G14" s="82">
        <f t="shared" si="4"/>
        <v>0</v>
      </c>
      <c r="H14" s="104">
        <f t="shared" si="5"/>
        <v>0</v>
      </c>
      <c r="I14" s="133">
        <f t="shared" si="6"/>
        <v>0</v>
      </c>
      <c r="J14" s="25">
        <f t="shared" si="7"/>
        <v>0</v>
      </c>
      <c r="K14" s="124">
        <f t="shared" si="8"/>
        <v>0</v>
      </c>
      <c r="L14" s="33"/>
      <c r="M14" s="25"/>
      <c r="N14" s="43"/>
      <c r="O14" s="1">
        <f t="shared" si="9"/>
        <v>0</v>
      </c>
    </row>
    <row r="15" spans="2:15" ht="15.75" thickBot="1" x14ac:dyDescent="0.3">
      <c r="B15" s="13" t="s">
        <v>0</v>
      </c>
      <c r="C15" s="116">
        <f>O80</f>
        <v>0</v>
      </c>
      <c r="D15" s="100">
        <f t="shared" si="1"/>
        <v>3872.6526461506051</v>
      </c>
      <c r="E15" s="55">
        <f t="shared" si="2"/>
        <v>1084.4021872719788</v>
      </c>
      <c r="F15" s="54">
        <f t="shared" si="3"/>
        <v>6866.8609684075045</v>
      </c>
      <c r="G15" s="101">
        <f t="shared" si="4"/>
        <v>5513.311498377685</v>
      </c>
      <c r="H15" s="105">
        <f t="shared" si="5"/>
        <v>2498.7081965668267</v>
      </c>
      <c r="I15" s="134">
        <f t="shared" si="6"/>
        <v>1205.0319692013825</v>
      </c>
      <c r="J15" s="57">
        <f t="shared" si="7"/>
        <v>5599.0265892228736</v>
      </c>
      <c r="K15" s="125">
        <f t="shared" si="8"/>
        <v>424.46069893184091</v>
      </c>
      <c r="L15" s="56"/>
      <c r="M15" s="57"/>
      <c r="N15" s="58"/>
      <c r="O15" s="16">
        <f>SUM(C15:N15)</f>
        <v>27064.454754130697</v>
      </c>
    </row>
    <row r="16" spans="2:15" x14ac:dyDescent="0.25">
      <c r="B16" s="8" t="s">
        <v>17</v>
      </c>
      <c r="C16" s="114">
        <f t="shared" si="0"/>
        <v>0</v>
      </c>
      <c r="D16" s="92">
        <f t="shared" si="1"/>
        <v>367.90200138430748</v>
      </c>
      <c r="E16" s="29">
        <f t="shared" si="2"/>
        <v>103.01820779083801</v>
      </c>
      <c r="F16" s="26">
        <f t="shared" si="3"/>
        <v>648.88116919789377</v>
      </c>
      <c r="G16" s="81">
        <f t="shared" si="4"/>
        <v>521.47202192830798</v>
      </c>
      <c r="H16" s="103">
        <f t="shared" si="5"/>
        <v>237.37727867384856</v>
      </c>
      <c r="I16" s="132">
        <f t="shared" si="6"/>
        <v>113.08652114595343</v>
      </c>
      <c r="J16" s="24">
        <f t="shared" si="7"/>
        <v>527.93785250154599</v>
      </c>
      <c r="K16" s="123">
        <f t="shared" si="8"/>
        <v>40.323766398524889</v>
      </c>
      <c r="L16" s="32"/>
      <c r="M16" s="24"/>
      <c r="N16" s="42"/>
      <c r="O16" s="3">
        <f>SUM(C16:N16)</f>
        <v>2559.9988190212207</v>
      </c>
    </row>
    <row r="17" spans="2:17" x14ac:dyDescent="0.25">
      <c r="B17" s="4" t="s">
        <v>18</v>
      </c>
      <c r="C17" s="114">
        <f t="shared" si="0"/>
        <v>0</v>
      </c>
      <c r="D17" s="92">
        <f t="shared" si="1"/>
        <v>0</v>
      </c>
      <c r="E17" s="29">
        <f t="shared" si="2"/>
        <v>0</v>
      </c>
      <c r="F17" s="26">
        <f t="shared" si="3"/>
        <v>0</v>
      </c>
      <c r="G17" s="81">
        <f t="shared" si="4"/>
        <v>0</v>
      </c>
      <c r="H17" s="103">
        <f t="shared" si="5"/>
        <v>0</v>
      </c>
      <c r="I17" s="132">
        <f t="shared" si="6"/>
        <v>0</v>
      </c>
      <c r="J17" s="24">
        <f t="shared" si="7"/>
        <v>0</v>
      </c>
      <c r="K17" s="123">
        <f t="shared" si="8"/>
        <v>0</v>
      </c>
      <c r="L17" s="32"/>
      <c r="M17" s="24"/>
      <c r="N17" s="42"/>
      <c r="O17" s="3">
        <f>SUM(C17:N17)</f>
        <v>0</v>
      </c>
    </row>
    <row r="18" spans="2:17" x14ac:dyDescent="0.25">
      <c r="B18" s="4" t="s">
        <v>19</v>
      </c>
      <c r="C18" s="114">
        <f t="shared" si="0"/>
        <v>0</v>
      </c>
      <c r="D18" s="92">
        <f t="shared" si="1"/>
        <v>38.726526461506047</v>
      </c>
      <c r="E18" s="29">
        <f t="shared" si="2"/>
        <v>10.844021872719789</v>
      </c>
      <c r="F18" s="26">
        <f t="shared" si="3"/>
        <v>68.668609684075051</v>
      </c>
      <c r="G18" s="81">
        <f t="shared" si="4"/>
        <v>55.133114983776849</v>
      </c>
      <c r="H18" s="103">
        <f t="shared" si="5"/>
        <v>24.987081965668267</v>
      </c>
      <c r="I18" s="132">
        <f t="shared" si="6"/>
        <v>12.050319692013824</v>
      </c>
      <c r="J18" s="24">
        <f t="shared" si="7"/>
        <v>55.990265892228727</v>
      </c>
      <c r="K18" s="123">
        <f t="shared" si="8"/>
        <v>4.2446069893184095</v>
      </c>
      <c r="L18" s="32"/>
      <c r="M18" s="24"/>
      <c r="N18" s="42"/>
      <c r="O18" s="3">
        <f t="shared" ref="O18:O19" si="10">SUM(C18:N18)</f>
        <v>270.64454754130696</v>
      </c>
    </row>
    <row r="19" spans="2:17" ht="15.75" thickBot="1" x14ac:dyDescent="0.3">
      <c r="B19" s="5" t="s">
        <v>20</v>
      </c>
      <c r="C19" s="115">
        <f t="shared" si="0"/>
        <v>0</v>
      </c>
      <c r="D19" s="95">
        <f t="shared" si="1"/>
        <v>174.26936907677722</v>
      </c>
      <c r="E19" s="30">
        <f t="shared" si="2"/>
        <v>48.798098427239047</v>
      </c>
      <c r="F19" s="27">
        <f t="shared" si="3"/>
        <v>296.86156377547098</v>
      </c>
      <c r="G19" s="82">
        <f t="shared" si="4"/>
        <v>240.07502096549354</v>
      </c>
      <c r="H19" s="104">
        <f t="shared" si="5"/>
        <v>112.44186884550719</v>
      </c>
      <c r="I19" s="133">
        <f t="shared" si="6"/>
        <v>49.356132865439534</v>
      </c>
      <c r="J19" s="25">
        <f t="shared" si="7"/>
        <v>238.06233935383477</v>
      </c>
      <c r="K19" s="124">
        <f t="shared" si="8"/>
        <v>19.100731451932841</v>
      </c>
      <c r="L19" s="33"/>
      <c r="M19" s="25"/>
      <c r="N19" s="43"/>
      <c r="O19" s="3">
        <f t="shared" si="10"/>
        <v>1178.9651247616953</v>
      </c>
    </row>
    <row r="20" spans="2:17" ht="15.75" thickBot="1" x14ac:dyDescent="0.3">
      <c r="B20" s="9" t="s">
        <v>21</v>
      </c>
      <c r="C20" s="117">
        <f t="shared" si="0"/>
        <v>0</v>
      </c>
      <c r="D20" s="96">
        <f t="shared" si="1"/>
        <v>387.26526461506052</v>
      </c>
      <c r="E20" s="45">
        <f t="shared" si="2"/>
        <v>108.4402187271979</v>
      </c>
      <c r="F20" s="44">
        <f t="shared" si="3"/>
        <v>651.97986883255999</v>
      </c>
      <c r="G20" s="97">
        <f t="shared" si="4"/>
        <v>528.4054456620479</v>
      </c>
      <c r="H20" s="106">
        <f t="shared" si="5"/>
        <v>249.87081965668267</v>
      </c>
      <c r="I20" s="135">
        <f t="shared" si="6"/>
        <v>106.5880376383592</v>
      </c>
      <c r="J20" s="47">
        <f t="shared" si="7"/>
        <v>520.20592417601722</v>
      </c>
      <c r="K20" s="126">
        <f t="shared" si="8"/>
        <v>42.446069893184088</v>
      </c>
      <c r="L20" s="46"/>
      <c r="M20" s="47"/>
      <c r="N20" s="48"/>
      <c r="O20" s="18">
        <f>SUM(C20:N20)</f>
        <v>2595.2016492011094</v>
      </c>
    </row>
    <row r="21" spans="2:17" ht="15.75" thickBot="1" x14ac:dyDescent="0.3">
      <c r="B21" s="6" t="s">
        <v>1</v>
      </c>
      <c r="C21" s="118">
        <f t="shared" si="0"/>
        <v>0</v>
      </c>
      <c r="D21" s="98">
        <f t="shared" si="1"/>
        <v>4840.8158076882555</v>
      </c>
      <c r="E21" s="50">
        <f t="shared" si="2"/>
        <v>1355.5027340899735</v>
      </c>
      <c r="F21" s="49">
        <f t="shared" si="3"/>
        <v>8533.2521798975031</v>
      </c>
      <c r="G21" s="99">
        <f t="shared" si="4"/>
        <v>6858.3971019173114</v>
      </c>
      <c r="H21" s="107">
        <f t="shared" si="5"/>
        <v>3123.3852457085331</v>
      </c>
      <c r="I21" s="136">
        <f t="shared" si="6"/>
        <v>1486.1129805431485</v>
      </c>
      <c r="J21" s="52">
        <f t="shared" si="7"/>
        <v>6941.2229711465006</v>
      </c>
      <c r="K21" s="127">
        <f t="shared" si="8"/>
        <v>530.57587366480118</v>
      </c>
      <c r="L21" s="51"/>
      <c r="M21" s="52"/>
      <c r="N21" s="53"/>
      <c r="O21" s="7">
        <f>SUM(C21:N21)</f>
        <v>33669.264894656022</v>
      </c>
    </row>
    <row r="22" spans="2:17" x14ac:dyDescent="0.25">
      <c r="B22" s="65" t="s">
        <v>23</v>
      </c>
      <c r="C22" s="119"/>
      <c r="D22" s="93">
        <v>2031</v>
      </c>
      <c r="E22" s="71">
        <v>2025</v>
      </c>
      <c r="F22" s="67">
        <v>2029</v>
      </c>
      <c r="G22" s="88">
        <v>2032</v>
      </c>
      <c r="H22" s="108">
        <v>2031</v>
      </c>
      <c r="I22" s="137">
        <v>2025</v>
      </c>
      <c r="J22" s="69">
        <v>2032</v>
      </c>
      <c r="K22" s="128">
        <v>2029</v>
      </c>
      <c r="L22" s="73"/>
      <c r="M22" s="75"/>
      <c r="N22" s="77"/>
      <c r="O22" s="63">
        <f>MIN(C22:N22)</f>
        <v>2025</v>
      </c>
    </row>
    <row r="23" spans="2:17" ht="15.75" thickBot="1" x14ac:dyDescent="0.3">
      <c r="B23" s="66" t="s">
        <v>24</v>
      </c>
      <c r="C23" s="120"/>
      <c r="D23" s="94">
        <v>2034</v>
      </c>
      <c r="E23" s="72">
        <v>2026</v>
      </c>
      <c r="F23" s="68">
        <v>2034</v>
      </c>
      <c r="G23" s="89">
        <v>2034</v>
      </c>
      <c r="H23" s="109">
        <v>2034</v>
      </c>
      <c r="I23" s="138">
        <v>2028</v>
      </c>
      <c r="J23" s="70">
        <v>2034</v>
      </c>
      <c r="K23" s="129">
        <v>2031</v>
      </c>
      <c r="L23" s="74"/>
      <c r="M23" s="76"/>
      <c r="N23" s="78"/>
      <c r="O23" s="64">
        <f>MAX(C23:N23)</f>
        <v>2034</v>
      </c>
    </row>
    <row r="24" spans="2:17" ht="15.75" thickBot="1" x14ac:dyDescent="0.3"/>
    <row r="25" spans="2:17" ht="15.75" thickBot="1" x14ac:dyDescent="0.3">
      <c r="B25" s="62" t="s">
        <v>28</v>
      </c>
      <c r="C25" s="35">
        <f>MIN(C22:N23)</f>
        <v>2025</v>
      </c>
      <c r="D25" s="12">
        <f>C25+1</f>
        <v>2026</v>
      </c>
      <c r="E25" s="12">
        <f t="shared" ref="E25:N25" si="11">D25+1</f>
        <v>2027</v>
      </c>
      <c r="F25" s="12">
        <f t="shared" si="11"/>
        <v>2028</v>
      </c>
      <c r="G25" s="12">
        <f t="shared" si="11"/>
        <v>2029</v>
      </c>
      <c r="H25" s="12">
        <f t="shared" si="11"/>
        <v>2030</v>
      </c>
      <c r="I25" s="12">
        <f t="shared" si="11"/>
        <v>2031</v>
      </c>
      <c r="J25" s="12">
        <f t="shared" si="11"/>
        <v>2032</v>
      </c>
      <c r="K25" s="12">
        <f t="shared" si="11"/>
        <v>2033</v>
      </c>
      <c r="L25" s="12">
        <f t="shared" si="11"/>
        <v>2034</v>
      </c>
      <c r="M25" s="12">
        <f>L25+1</f>
        <v>2035</v>
      </c>
      <c r="N25" s="12">
        <f t="shared" si="11"/>
        <v>2036</v>
      </c>
      <c r="O25" s="12" t="s">
        <v>22</v>
      </c>
      <c r="Q25" s="61" t="s">
        <v>27</v>
      </c>
    </row>
    <row r="26" spans="2:17" outlineLevel="1" x14ac:dyDescent="0.25">
      <c r="B26" s="1" t="str">
        <f t="shared" ref="B26:B44" si="12">B3</f>
        <v>Zabezpečovací zařízení</v>
      </c>
      <c r="C26" s="3">
        <f>IF(AND($C$22&lt;=C$25,$C$23&gt;=C$25),$C3/($C$23-$C$22+1),0)+IF(AND($D$22&lt;=C$25,$D$23&gt;=C$25),$D3/($D$23-$D$22+1),0)+IF(AND($E$22&lt;=C$25,$E$23&gt;=C$25),$E3/($E$23-$E$22+1),0)+IF(AND($F$22&lt;=C$25,$F$23&gt;=C$25),$F3/($F$23-$F$22+1),0)+IF(AND($G$22&lt;=C$25,$G$23&gt;=C$25),$G3/($G$23-$G$22+1),0)+IF(AND($H$22&lt;=C$25,$H$23&gt;=C$25),$H3/($H$23-$H$22+1),0)+IF(AND($I$22&lt;=C$25,$I$23&gt;=C$25),$I3/($I$23-$I$22+1),0)+IF(AND($J$22&lt;=C$25,$J$23&gt;=C$25),$J3/($J$23-$J$22+1),0)+IF(AND($K$22&lt;=C$25,$K$23&gt;=C$25),$K3/($K$23-$K$22+1),0)+IF(AND($L$22&lt;=C$25,$L$23&gt;=C$25),$L3/($L$23-$L$22+1),0)+IF(AND($M$22&lt;=C$25,$M$23&gt;=C$25),$M3/($M$23-$M$22+1),0)+IF(AND($N$22&lt;=C$25,$N$23&gt;=C$25),$N3/($N$23-$N$22+1),0)</f>
        <v>245.82967923858996</v>
      </c>
      <c r="D26" s="3">
        <f t="shared" ref="D26:N26" si="13">IF(AND($C$22&lt;=D$25,$C$23&gt;=D$25),$C3/($C$23-$C$22+1),0)+IF(AND($D$22&lt;=D$25,$D$23&gt;=D$25),$D3/($D$23-$D$22+1),0)+IF(AND($E$22&lt;=D$25,$E$23&gt;=D$25),$E3/($E$23-$E$22+1),0)+IF(AND($F$22&lt;=D$25,$F$23&gt;=D$25),$F3/($F$23-$F$22+1),0)+IF(AND($G$22&lt;=D$25,$G$23&gt;=D$25),$G3/($G$23-$G$22+1),0)+IF(AND($H$22&lt;=D$25,$H$23&gt;=D$25),$H3/($H$23-$H$22+1),0)+IF(AND($I$22&lt;=D$25,$I$23&gt;=D$25),$I3/($I$23-$I$22+1),0)+IF(AND($J$22&lt;=D$25,$J$23&gt;=D$25),$J3/($J$23-$J$22+1),0)+IF(AND($K$22&lt;=D$25,$K$23&gt;=D$25),$K3/($K$23-$K$22+1),0)+IF(AND($L$22&lt;=D$25,$L$23&gt;=D$25),$L3/($L$23-$L$22+1),0)+IF(AND($M$22&lt;=D$25,$M$23&gt;=D$25),$M3/($M$23-$M$22+1),0)+IF(AND($N$22&lt;=D$25,$N$23&gt;=D$25),$N3/($N$23-$N$22+1),0)</f>
        <v>245.82967923858996</v>
      </c>
      <c r="E26" s="3">
        <f t="shared" si="13"/>
        <v>190.0836567221138</v>
      </c>
      <c r="F26" s="3">
        <f t="shared" si="13"/>
        <v>190.0836567221138</v>
      </c>
      <c r="G26" s="3">
        <f t="shared" si="13"/>
        <v>535.0445349722595</v>
      </c>
      <c r="H26" s="3">
        <f t="shared" si="13"/>
        <v>535.0445349722595</v>
      </c>
      <c r="I26" s="3">
        <f t="shared" si="13"/>
        <v>895.22974954656331</v>
      </c>
      <c r="J26" s="3">
        <f t="shared" si="13"/>
        <v>1778.5301580016126</v>
      </c>
      <c r="K26" s="3">
        <f t="shared" si="13"/>
        <v>1778.5301580016126</v>
      </c>
      <c r="L26" s="3">
        <f t="shared" si="13"/>
        <v>1778.5301580016126</v>
      </c>
      <c r="M26" s="3">
        <f t="shared" si="13"/>
        <v>0</v>
      </c>
      <c r="N26" s="3">
        <f t="shared" si="13"/>
        <v>0</v>
      </c>
      <c r="O26" s="1">
        <f t="shared" ref="O26:O43" si="14">SUM(C26:N26)</f>
        <v>8172.7359654173288</v>
      </c>
      <c r="P26" s="59" t="str">
        <f>IF(O26=Q26,"OK","Chyba")</f>
        <v>OK</v>
      </c>
      <c r="Q26" s="1">
        <f>O68+O90+O112+O134+O156+O178+O200+O222+O244+O266+O288</f>
        <v>8172.735965417327</v>
      </c>
    </row>
    <row r="27" spans="2:17" outlineLevel="1" x14ac:dyDescent="0.25">
      <c r="B27" s="1" t="str">
        <f t="shared" si="12"/>
        <v>Sdělovací zařízení</v>
      </c>
      <c r="C27" s="3">
        <f t="shared" ref="C27:N27" si="15">IF(AND($C$22&lt;=C$25,$C$23&gt;=C$25),$C4/($C$23-$C$22+1),0)+IF(AND($D$22&lt;=C$25,$D$23&gt;=C$25),$D4/($D$23-$D$22+1),0)+IF(AND($E$22&lt;=C$25,$E$23&gt;=C$25),$E4/($E$23-$E$22+1),0)+IF(AND($F$22&lt;=C$25,$F$23&gt;=C$25),$F4/($F$23-$F$22+1),0)+IF(AND($G$22&lt;=C$25,$G$23&gt;=C$25),$G4/($G$23-$G$22+1),0)+IF(AND($H$22&lt;=C$25,$H$23&gt;=C$25),$H4/($H$23-$H$22+1),0)+IF(AND($I$22&lt;=C$25,$I$23&gt;=C$25),$I4/($I$23-$I$22+1),0)+IF(AND($J$22&lt;=C$25,$J$23&gt;=C$25),$J4/($J$23-$J$22+1),0)+IF(AND($K$22&lt;=C$25,$K$23&gt;=C$25),$K4/($K$23-$K$22+1),0)+IF(AND($L$22&lt;=C$25,$L$23&gt;=C$25),$L4/($L$23-$L$22+1),0)+IF(AND($M$22&lt;=C$25,$M$23&gt;=C$25),$M4/($M$23-$M$22+1),0)+IF(AND($N$22&lt;=C$25,$N$23&gt;=C$25),$N4/($N$23-$N$22+1),0)</f>
        <v>70.209639464150129</v>
      </c>
      <c r="D27" s="3">
        <f t="shared" si="15"/>
        <v>70.209639464150129</v>
      </c>
      <c r="E27" s="3">
        <f t="shared" si="15"/>
        <v>52.047922120136604</v>
      </c>
      <c r="F27" s="3">
        <f t="shared" si="15"/>
        <v>52.047922120136604</v>
      </c>
      <c r="G27" s="3">
        <f t="shared" si="15"/>
        <v>144.60339969618343</v>
      </c>
      <c r="H27" s="3">
        <f t="shared" si="15"/>
        <v>144.60339969618343</v>
      </c>
      <c r="I27" s="3">
        <f t="shared" si="15"/>
        <v>369.86596713355709</v>
      </c>
      <c r="J27" s="3">
        <f t="shared" si="15"/>
        <v>885.73406873469571</v>
      </c>
      <c r="K27" s="3">
        <f t="shared" si="15"/>
        <v>885.73406873469571</v>
      </c>
      <c r="L27" s="3">
        <f t="shared" si="15"/>
        <v>885.73406873469571</v>
      </c>
      <c r="M27" s="3">
        <f t="shared" si="15"/>
        <v>0</v>
      </c>
      <c r="N27" s="3">
        <f t="shared" si="15"/>
        <v>0</v>
      </c>
      <c r="O27" s="1">
        <f t="shared" si="14"/>
        <v>3560.7900958985847</v>
      </c>
      <c r="P27" s="59" t="str">
        <f t="shared" ref="P27:P44" si="16">IF(O27=Q27,"OK","Chyba")</f>
        <v>OK</v>
      </c>
      <c r="Q27" s="1">
        <f t="shared" ref="Q27:Q44" si="17">O69+O91+O113+O135+O157+O179+O201+O223+O245+O267+O289</f>
        <v>3560.7900958985847</v>
      </c>
    </row>
    <row r="28" spans="2:17" outlineLevel="1" x14ac:dyDescent="0.25">
      <c r="B28" s="1" t="str">
        <f t="shared" si="12"/>
        <v>Silnoproudé rozvody a zařízení</v>
      </c>
      <c r="C28" s="3">
        <f t="shared" ref="C28:N28" si="18">IF(AND($C$22&lt;=C$25,$C$23&gt;=C$25),$C5/($C$23-$C$22+1),0)+IF(AND($D$22&lt;=C$25,$D$23&gt;=C$25),$D5/($D$23-$D$22+1),0)+IF(AND($E$22&lt;=C$25,$E$23&gt;=C$25),$E5/($E$23-$E$22+1),0)+IF(AND($F$22&lt;=C$25,$F$23&gt;=C$25),$F5/($F$23-$F$22+1),0)+IF(AND($G$22&lt;=C$25,$G$23&gt;=C$25),$G5/($G$23-$G$22+1),0)+IF(AND($H$22&lt;=C$25,$H$23&gt;=C$25),$H5/($H$23-$H$22+1),0)+IF(AND($I$22&lt;=C$25,$I$23&gt;=C$25),$I5/($I$23-$I$22+1),0)+IF(AND($J$22&lt;=C$25,$J$23&gt;=C$25),$J5/($J$23-$J$22+1),0)+IF(AND($K$22&lt;=C$25,$K$23&gt;=C$25),$K5/($K$23-$K$22+1),0)+IF(AND($L$22&lt;=C$25,$L$23&gt;=C$25),$L5/($L$23-$L$22+1),0)+IF(AND($M$22&lt;=C$25,$M$23&gt;=C$25),$M5/($M$23-$M$22+1),0)+IF(AND($N$22&lt;=C$25,$N$23&gt;=C$25),$N5/($N$23-$N$22+1),0)</f>
        <v>84.210847462106415</v>
      </c>
      <c r="D28" s="3">
        <f t="shared" si="18"/>
        <v>84.210847462106415</v>
      </c>
      <c r="E28" s="3">
        <f t="shared" si="18"/>
        <v>17.637966541148266</v>
      </c>
      <c r="F28" s="3">
        <f t="shared" si="18"/>
        <v>17.637966541148266</v>
      </c>
      <c r="G28" s="3">
        <f t="shared" si="18"/>
        <v>222.15361847329007</v>
      </c>
      <c r="H28" s="3">
        <f t="shared" si="18"/>
        <v>222.15361847329007</v>
      </c>
      <c r="I28" s="3">
        <f t="shared" si="18"/>
        <v>478.40700415447111</v>
      </c>
      <c r="J28" s="3">
        <f t="shared" si="18"/>
        <v>1143.8209478472747</v>
      </c>
      <c r="K28" s="3">
        <f t="shared" si="18"/>
        <v>1143.8209478472747</v>
      </c>
      <c r="L28" s="3">
        <f t="shared" si="18"/>
        <v>1143.8209478472747</v>
      </c>
      <c r="M28" s="3">
        <f t="shared" si="18"/>
        <v>0</v>
      </c>
      <c r="N28" s="3">
        <f t="shared" si="18"/>
        <v>0</v>
      </c>
      <c r="O28" s="1">
        <f t="shared" si="14"/>
        <v>4557.8747126493845</v>
      </c>
      <c r="P28" s="59" t="str">
        <f t="shared" si="16"/>
        <v>Chyba</v>
      </c>
      <c r="Q28" s="1">
        <f t="shared" si="17"/>
        <v>4557.8747126493854</v>
      </c>
    </row>
    <row r="29" spans="2:17" outlineLevel="1" x14ac:dyDescent="0.25">
      <c r="B29" s="1" t="str">
        <f t="shared" si="12"/>
        <v>Železniční svršek</v>
      </c>
      <c r="C29" s="3">
        <f t="shared" ref="C29:N29" si="19">IF(AND($C$22&lt;=C$25,$C$23&gt;=C$25),$C6/($C$23-$C$22+1),0)+IF(AND($D$22&lt;=C$25,$D$23&gt;=C$25),$D6/($D$23-$D$22+1),0)+IF(AND($E$22&lt;=C$25,$E$23&gt;=C$25),$E6/($E$23-$E$22+1),0)+IF(AND($F$22&lt;=C$25,$F$23&gt;=C$25),$F6/($F$23-$F$22+1),0)+IF(AND($G$22&lt;=C$25,$G$23&gt;=C$25),$G6/($G$23-$G$22+1),0)+IF(AND($H$22&lt;=C$25,$H$23&gt;=C$25),$H6/($H$23-$H$22+1),0)+IF(AND($I$22&lt;=C$25,$I$23&gt;=C$25),$I6/($I$23-$I$22+1),0)+IF(AND($J$22&lt;=C$25,$J$23&gt;=C$25),$J6/($J$23-$J$22+1),0)+IF(AND($K$22&lt;=C$25,$K$23&gt;=C$25),$K6/($K$23-$K$22+1),0)+IF(AND($L$22&lt;=C$25,$L$23&gt;=C$25),$L6/($L$23-$L$22+1),0)+IF(AND($M$22&lt;=C$25,$M$23&gt;=C$25),$M6/($M$23-$M$22+1),0)+IF(AND($N$22&lt;=C$25,$N$23&gt;=C$25),$N6/($N$23-$N$22+1),0)</f>
        <v>17.641173559310069</v>
      </c>
      <c r="D29" s="3">
        <f t="shared" si="19"/>
        <v>17.641173559310069</v>
      </c>
      <c r="E29" s="3">
        <f t="shared" si="19"/>
        <v>0</v>
      </c>
      <c r="F29" s="3">
        <f t="shared" si="19"/>
        <v>0</v>
      </c>
      <c r="G29" s="3">
        <f t="shared" si="19"/>
        <v>4.4235854133049965</v>
      </c>
      <c r="H29" s="3">
        <f t="shared" si="19"/>
        <v>4.4235854133049965</v>
      </c>
      <c r="I29" s="3">
        <f t="shared" si="19"/>
        <v>4.4235854133049965</v>
      </c>
      <c r="J29" s="3">
        <f t="shared" si="19"/>
        <v>19.838079199667789</v>
      </c>
      <c r="K29" s="3">
        <f t="shared" si="19"/>
        <v>19.838079199667789</v>
      </c>
      <c r="L29" s="3">
        <f t="shared" si="19"/>
        <v>19.838079199667789</v>
      </c>
      <c r="M29" s="3">
        <f t="shared" si="19"/>
        <v>0</v>
      </c>
      <c r="N29" s="3">
        <f t="shared" si="19"/>
        <v>0</v>
      </c>
      <c r="O29" s="1">
        <f t="shared" si="14"/>
        <v>108.06734095753851</v>
      </c>
      <c r="P29" s="59" t="str">
        <f t="shared" si="16"/>
        <v>Chyba</v>
      </c>
      <c r="Q29" s="1">
        <f t="shared" si="17"/>
        <v>108.06734095753849</v>
      </c>
    </row>
    <row r="30" spans="2:17" outlineLevel="1" x14ac:dyDescent="0.25">
      <c r="B30" s="1" t="str">
        <f t="shared" si="12"/>
        <v>Železniční spodek</v>
      </c>
      <c r="C30" s="3">
        <f t="shared" ref="C30:N30" si="20">IF(AND($C$22&lt;=C$25,$C$23&gt;=C$25),$C7/($C$23-$C$22+1),0)+IF(AND($D$22&lt;=C$25,$D$23&gt;=C$25),$D7/($D$23-$D$22+1),0)+IF(AND($E$22&lt;=C$25,$E$23&gt;=C$25),$E7/($E$23-$E$22+1),0)+IF(AND($F$22&lt;=C$25,$F$23&gt;=C$25),$F7/($F$23-$F$22+1),0)+IF(AND($G$22&lt;=C$25,$G$23&gt;=C$25),$G7/($G$23-$G$22+1),0)+IF(AND($H$22&lt;=C$25,$H$23&gt;=C$25),$H7/($H$23-$H$22+1),0)+IF(AND($I$22&lt;=C$25,$I$23&gt;=C$25),$I7/($I$23-$I$22+1),0)+IF(AND($J$22&lt;=C$25,$J$23&gt;=C$25),$J7/($J$23-$J$22+1),0)+IF(AND($K$22&lt;=C$25,$K$23&gt;=C$25),$K7/($K$23-$K$22+1),0)+IF(AND($L$22&lt;=C$25,$L$23&gt;=C$25),$L7/($L$23-$L$22+1),0)+IF(AND($M$22&lt;=C$25,$M$23&gt;=C$25),$M7/($M$23-$M$22+1),0)+IF(AND($N$22&lt;=C$25,$N$23&gt;=C$25),$N7/($N$23-$N$22+1),0)</f>
        <v>0</v>
      </c>
      <c r="D30" s="3">
        <f t="shared" si="20"/>
        <v>0</v>
      </c>
      <c r="E30" s="3">
        <f t="shared" si="20"/>
        <v>0</v>
      </c>
      <c r="F30" s="3">
        <f t="shared" si="20"/>
        <v>0</v>
      </c>
      <c r="G30" s="3">
        <f t="shared" si="20"/>
        <v>0.68148714853998504</v>
      </c>
      <c r="H30" s="3">
        <f t="shared" si="20"/>
        <v>0.68148714853998504</v>
      </c>
      <c r="I30" s="3">
        <f t="shared" si="20"/>
        <v>0.68148714853998504</v>
      </c>
      <c r="J30" s="3">
        <f t="shared" si="20"/>
        <v>2.3852050198899479</v>
      </c>
      <c r="K30" s="3">
        <f t="shared" si="20"/>
        <v>2.3852050198899479</v>
      </c>
      <c r="L30" s="3">
        <f t="shared" si="20"/>
        <v>2.3852050198899479</v>
      </c>
      <c r="M30" s="3">
        <f t="shared" si="20"/>
        <v>0</v>
      </c>
      <c r="N30" s="3">
        <f t="shared" si="20"/>
        <v>0</v>
      </c>
      <c r="O30" s="1">
        <f t="shared" si="14"/>
        <v>9.2000765052898004</v>
      </c>
      <c r="P30" s="59" t="str">
        <f t="shared" si="16"/>
        <v>OK</v>
      </c>
      <c r="Q30" s="1">
        <f t="shared" si="17"/>
        <v>9.2000765052897986</v>
      </c>
    </row>
    <row r="31" spans="2:17" outlineLevel="1" x14ac:dyDescent="0.25">
      <c r="B31" s="1" t="str">
        <f t="shared" si="12"/>
        <v>Mosty, propustky, zdi</v>
      </c>
      <c r="C31" s="3">
        <f t="shared" ref="C31:N31" si="21">IF(AND($C$22&lt;=C$25,$C$23&gt;=C$25),$C8/($C$23-$C$22+1),0)+IF(AND($D$22&lt;=C$25,$D$23&gt;=C$25),$D8/($D$23-$D$22+1),0)+IF(AND($E$22&lt;=C$25,$E$23&gt;=C$25),$E8/($E$23-$E$22+1),0)+IF(AND($F$22&lt;=C$25,$F$23&gt;=C$25),$F8/($F$23-$F$22+1),0)+IF(AND($G$22&lt;=C$25,$G$23&gt;=C$25),$G8/($G$23-$G$22+1),0)+IF(AND($H$22&lt;=C$25,$H$23&gt;=C$25),$H8/($H$23-$H$22+1),0)+IF(AND($I$22&lt;=C$25,$I$23&gt;=C$25),$I8/($I$23-$I$22+1),0)+IF(AND($J$22&lt;=C$25,$J$23&gt;=C$25),$J8/($J$23-$J$22+1),0)+IF(AND($K$22&lt;=C$25,$K$23&gt;=C$25),$K8/($K$23-$K$22+1),0)+IF(AND($L$22&lt;=C$25,$L$23&gt;=C$25),$L8/($L$23-$L$22+1),0)+IF(AND($M$22&lt;=C$25,$M$23&gt;=C$25),$M8/($M$23-$M$22+1),0)+IF(AND($N$22&lt;=C$25,$N$23&gt;=C$25),$N8/($N$23-$N$22+1),0)</f>
        <v>0</v>
      </c>
      <c r="D31" s="3">
        <f t="shared" si="21"/>
        <v>0</v>
      </c>
      <c r="E31" s="3">
        <f t="shared" si="21"/>
        <v>0</v>
      </c>
      <c r="F31" s="3">
        <f t="shared" si="21"/>
        <v>0</v>
      </c>
      <c r="G31" s="3">
        <f t="shared" si="21"/>
        <v>3.2378715816720014</v>
      </c>
      <c r="H31" s="3">
        <f t="shared" si="21"/>
        <v>3.2378715816720014</v>
      </c>
      <c r="I31" s="3">
        <f t="shared" si="21"/>
        <v>18.411005939398805</v>
      </c>
      <c r="J31" s="3">
        <f t="shared" si="21"/>
        <v>40.854492674304481</v>
      </c>
      <c r="K31" s="3">
        <f t="shared" si="21"/>
        <v>40.854492674304481</v>
      </c>
      <c r="L31" s="3">
        <f t="shared" si="21"/>
        <v>40.854492674304481</v>
      </c>
      <c r="M31" s="3">
        <f t="shared" si="21"/>
        <v>0</v>
      </c>
      <c r="N31" s="3">
        <f t="shared" si="21"/>
        <v>0</v>
      </c>
      <c r="O31" s="1">
        <f t="shared" si="14"/>
        <v>147.45022712565626</v>
      </c>
      <c r="P31" s="59" t="str">
        <f t="shared" si="16"/>
        <v>OK</v>
      </c>
      <c r="Q31" s="1">
        <f t="shared" si="17"/>
        <v>147.45022712565628</v>
      </c>
    </row>
    <row r="32" spans="2:17" outlineLevel="1" x14ac:dyDescent="0.25">
      <c r="B32" s="1" t="str">
        <f t="shared" si="12"/>
        <v>Tunely</v>
      </c>
      <c r="C32" s="3">
        <f t="shared" ref="C32:N32" si="22">IF(AND($C$22&lt;=C$25,$C$23&gt;=C$25),$C9/($C$23-$C$22+1),0)+IF(AND($D$22&lt;=C$25,$D$23&gt;=C$25),$D9/($D$23-$D$22+1),0)+IF(AND($E$22&lt;=C$25,$E$23&gt;=C$25),$E9/($E$23-$E$22+1),0)+IF(AND($F$22&lt;=C$25,$F$23&gt;=C$25),$F9/($F$23-$F$22+1),0)+IF(AND($G$22&lt;=C$25,$G$23&gt;=C$25),$G9/($G$23-$G$22+1),0)+IF(AND($H$22&lt;=C$25,$H$23&gt;=C$25),$H9/($H$23-$H$22+1),0)+IF(AND($I$22&lt;=C$25,$I$23&gt;=C$25),$I9/($I$23-$I$22+1),0)+IF(AND($J$22&lt;=C$25,$J$23&gt;=C$25),$J9/($J$23-$J$22+1),0)+IF(AND($K$22&lt;=C$25,$K$23&gt;=C$25),$K9/($K$23-$K$22+1),0)+IF(AND($L$22&lt;=C$25,$L$23&gt;=C$25),$L9/($L$23-$L$22+1),0)+IF(AND($M$22&lt;=C$25,$M$23&gt;=C$25),$M9/($M$23-$M$22+1),0)+IF(AND($N$22&lt;=C$25,$N$23&gt;=C$25),$N9/($N$23-$N$22+1),0)</f>
        <v>137.39682621599999</v>
      </c>
      <c r="D32" s="3">
        <f t="shared" si="22"/>
        <v>137.39682621599999</v>
      </c>
      <c r="E32" s="3">
        <f t="shared" si="22"/>
        <v>0</v>
      </c>
      <c r="F32" s="3">
        <f t="shared" si="22"/>
        <v>0</v>
      </c>
      <c r="G32" s="3">
        <f t="shared" si="22"/>
        <v>0</v>
      </c>
      <c r="H32" s="3">
        <f t="shared" si="22"/>
        <v>0</v>
      </c>
      <c r="I32" s="3">
        <f t="shared" si="22"/>
        <v>0</v>
      </c>
      <c r="J32" s="3">
        <f t="shared" si="22"/>
        <v>0</v>
      </c>
      <c r="K32" s="3">
        <f t="shared" si="22"/>
        <v>0</v>
      </c>
      <c r="L32" s="3">
        <f t="shared" si="22"/>
        <v>0</v>
      </c>
      <c r="M32" s="3">
        <f t="shared" si="22"/>
        <v>0</v>
      </c>
      <c r="N32" s="3">
        <f t="shared" si="22"/>
        <v>0</v>
      </c>
      <c r="O32" s="1">
        <f t="shared" si="14"/>
        <v>274.79365243199999</v>
      </c>
      <c r="P32" s="59" t="str">
        <f t="shared" si="16"/>
        <v>OK</v>
      </c>
      <c r="Q32" s="1">
        <f t="shared" si="17"/>
        <v>274.79365243199999</v>
      </c>
    </row>
    <row r="33" spans="2:19" outlineLevel="1" x14ac:dyDescent="0.25">
      <c r="B33" s="1" t="str">
        <f t="shared" si="12"/>
        <v>Komunikace a zpevněné plochy</v>
      </c>
      <c r="C33" s="3">
        <f t="shared" ref="C33:N33" si="23">IF(AND($C$22&lt;=C$25,$C$23&gt;=C$25),$C10/($C$23-$C$22+1),0)+IF(AND($D$22&lt;=C$25,$D$23&gt;=C$25),$D10/($D$23-$D$22+1),0)+IF(AND($E$22&lt;=C$25,$E$23&gt;=C$25),$E10/($E$23-$E$22+1),0)+IF(AND($F$22&lt;=C$25,$F$23&gt;=C$25),$F10/($F$23-$F$22+1),0)+IF(AND($G$22&lt;=C$25,$G$23&gt;=C$25),$G10/($G$23-$G$22+1),0)+IF(AND($H$22&lt;=C$25,$H$23&gt;=C$25),$H10/($H$23-$H$22+1),0)+IF(AND($I$22&lt;=C$25,$I$23&gt;=C$25),$I10/($I$23-$I$22+1),0)+IF(AND($J$22&lt;=C$25,$J$23&gt;=C$25),$J10/($J$23-$J$22+1),0)+IF(AND($K$22&lt;=C$25,$K$23&gt;=C$25),$K10/($K$23-$K$22+1),0)+IF(AND($L$22&lt;=C$25,$L$23&gt;=C$25),$L10/($L$23-$L$22+1),0)+IF(AND($M$22&lt;=C$25,$M$23&gt;=C$25),$M10/($M$23-$M$22+1),0)+IF(AND($N$22&lt;=C$25,$N$23&gt;=C$25),$N10/($N$23-$N$22+1),0)</f>
        <v>3.4797689293547998</v>
      </c>
      <c r="D33" s="3">
        <f t="shared" si="23"/>
        <v>3.4797689293547998</v>
      </c>
      <c r="E33" s="3">
        <f t="shared" si="23"/>
        <v>1.1236044488131935</v>
      </c>
      <c r="F33" s="3">
        <f t="shared" si="23"/>
        <v>1.1236044488131935</v>
      </c>
      <c r="G33" s="3">
        <f t="shared" si="23"/>
        <v>5.3115846671169153</v>
      </c>
      <c r="H33" s="3">
        <f t="shared" si="23"/>
        <v>5.3115846671169153</v>
      </c>
      <c r="I33" s="3">
        <f t="shared" si="23"/>
        <v>11.031752770165902</v>
      </c>
      <c r="J33" s="3">
        <f t="shared" si="23"/>
        <v>40.383376316679474</v>
      </c>
      <c r="K33" s="3">
        <f t="shared" si="23"/>
        <v>40.383376316679474</v>
      </c>
      <c r="L33" s="3">
        <f t="shared" si="23"/>
        <v>40.383376316679474</v>
      </c>
      <c r="M33" s="3">
        <f t="shared" si="23"/>
        <v>0</v>
      </c>
      <c r="N33" s="3">
        <f t="shared" si="23"/>
        <v>0</v>
      </c>
      <c r="O33" s="1">
        <f t="shared" si="14"/>
        <v>152.01179781077414</v>
      </c>
      <c r="P33" s="59" t="str">
        <f t="shared" si="16"/>
        <v>OK</v>
      </c>
      <c r="Q33" s="1">
        <f t="shared" si="17"/>
        <v>152.01179781077411</v>
      </c>
    </row>
    <row r="34" spans="2:19" outlineLevel="1" x14ac:dyDescent="0.25">
      <c r="B34" s="1" t="str">
        <f t="shared" si="12"/>
        <v>Trakce</v>
      </c>
      <c r="C34" s="3">
        <f t="shared" ref="C34:N34" si="24">IF(AND($C$22&lt;=C$25,$C$23&gt;=C$25),$C11/($C$23-$C$22+1),0)+IF(AND($D$22&lt;=C$25,$D$23&gt;=C$25),$D11/($D$23-$D$22+1),0)+IF(AND($E$22&lt;=C$25,$E$23&gt;=C$25),$E11/($E$23-$E$22+1),0)+IF(AND($F$22&lt;=C$25,$F$23&gt;=C$25),$F11/($F$23-$F$22+1),0)+IF(AND($G$22&lt;=C$25,$G$23&gt;=C$25),$G11/($G$23-$G$22+1),0)+IF(AND($H$22&lt;=C$25,$H$23&gt;=C$25),$H11/($H$23-$H$22+1),0)+IF(AND($I$22&lt;=C$25,$I$23&gt;=C$25),$I11/($I$23-$I$22+1),0)+IF(AND($J$22&lt;=C$25,$J$23&gt;=C$25),$J11/($J$23-$J$22+1),0)+IF(AND($K$22&lt;=C$25,$K$23&gt;=C$25),$K11/($K$23-$K$22+1),0)+IF(AND($L$22&lt;=C$25,$L$23&gt;=C$25),$L11/($L$23-$L$22+1),0)+IF(AND($M$22&lt;=C$25,$M$23&gt;=C$25),$M11/($M$23-$M$22+1),0)+IF(AND($N$22&lt;=C$25,$N$23&gt;=C$25),$N11/($N$23-$N$22+1),0)</f>
        <v>198.57836871891121</v>
      </c>
      <c r="D34" s="3">
        <f t="shared" si="24"/>
        <v>198.57836871891121</v>
      </c>
      <c r="E34" s="3">
        <f t="shared" si="24"/>
        <v>14.699340098054822</v>
      </c>
      <c r="F34" s="3">
        <f t="shared" si="24"/>
        <v>14.699340098054822</v>
      </c>
      <c r="G34" s="3">
        <f t="shared" si="24"/>
        <v>281.18839287391791</v>
      </c>
      <c r="H34" s="3">
        <f t="shared" si="24"/>
        <v>281.18839287391791</v>
      </c>
      <c r="I34" s="3">
        <f t="shared" si="24"/>
        <v>882.85653298109446</v>
      </c>
      <c r="J34" s="3">
        <f t="shared" si="24"/>
        <v>2154.303985047849</v>
      </c>
      <c r="K34" s="3">
        <f t="shared" si="24"/>
        <v>2154.303985047849</v>
      </c>
      <c r="L34" s="3">
        <f t="shared" si="24"/>
        <v>2154.303985047849</v>
      </c>
      <c r="M34" s="3">
        <f t="shared" si="24"/>
        <v>0</v>
      </c>
      <c r="N34" s="3">
        <f t="shared" si="24"/>
        <v>0</v>
      </c>
      <c r="O34" s="1">
        <f t="shared" si="14"/>
        <v>8334.7006915064085</v>
      </c>
      <c r="P34" s="59" t="str">
        <f t="shared" si="16"/>
        <v>OK</v>
      </c>
      <c r="Q34" s="1">
        <f t="shared" si="17"/>
        <v>8334.7006915064085</v>
      </c>
      <c r="S34" s="60"/>
    </row>
    <row r="35" spans="2:19" outlineLevel="1" x14ac:dyDescent="0.25">
      <c r="B35" s="1" t="str">
        <f t="shared" si="12"/>
        <v>Inženýrské sítě (trubní vedení, kabelovody)</v>
      </c>
      <c r="C35" s="3">
        <f t="shared" ref="C35:N35" si="25">IF(AND($C$22&lt;=C$25,$C$23&gt;=C$25),$C12/($C$23-$C$22+1),0)+IF(AND($D$22&lt;=C$25,$D$23&gt;=C$25),$D12/($D$23-$D$22+1),0)+IF(AND($E$22&lt;=C$25,$E$23&gt;=C$25),$E12/($E$23-$E$22+1),0)+IF(AND($F$22&lt;=C$25,$F$23&gt;=C$25),$F12/($F$23-$F$22+1),0)+IF(AND($G$22&lt;=C$25,$G$23&gt;=C$25),$G12/($G$23-$G$22+1),0)+IF(AND($H$22&lt;=C$25,$H$23&gt;=C$25),$H12/($H$23-$H$22+1),0)+IF(AND($I$22&lt;=C$25,$I$23&gt;=C$25),$I12/($I$23-$I$22+1),0)+IF(AND($J$22&lt;=C$25,$J$23&gt;=C$25),$J12/($J$23-$J$22+1),0)+IF(AND($K$22&lt;=C$25,$K$23&gt;=C$25),$K12/($K$23-$K$22+1),0)+IF(AND($L$22&lt;=C$25,$L$23&gt;=C$25),$L12/($L$23-$L$22+1),0)+IF(AND($M$22&lt;=C$25,$M$23&gt;=C$25),$M12/($M$23-$M$22+1),0)+IF(AND($N$22&lt;=C$25,$N$23&gt;=C$25),$N12/($N$23-$N$22+1),0)</f>
        <v>76.27129165959343</v>
      </c>
      <c r="D35" s="3">
        <f t="shared" si="25"/>
        <v>76.27129165959343</v>
      </c>
      <c r="E35" s="3">
        <f t="shared" si="25"/>
        <v>19.209767006076262</v>
      </c>
      <c r="F35" s="3">
        <f t="shared" si="25"/>
        <v>19.209767006076262</v>
      </c>
      <c r="G35" s="3">
        <f t="shared" si="25"/>
        <v>48.324077263232908</v>
      </c>
      <c r="H35" s="3">
        <f t="shared" si="25"/>
        <v>48.324077263232908</v>
      </c>
      <c r="I35" s="3">
        <f t="shared" si="25"/>
        <v>139.07366622297249</v>
      </c>
      <c r="J35" s="3">
        <f t="shared" si="25"/>
        <v>203.92634432558791</v>
      </c>
      <c r="K35" s="3">
        <f t="shared" si="25"/>
        <v>203.92634432558791</v>
      </c>
      <c r="L35" s="3">
        <f t="shared" si="25"/>
        <v>203.92634432558791</v>
      </c>
      <c r="M35" s="3">
        <f t="shared" si="25"/>
        <v>0</v>
      </c>
      <c r="N35" s="3">
        <f t="shared" si="25"/>
        <v>0</v>
      </c>
      <c r="O35" s="1">
        <f t="shared" si="14"/>
        <v>1038.4629710575414</v>
      </c>
      <c r="P35" s="59" t="str">
        <f t="shared" si="16"/>
        <v>OK</v>
      </c>
      <c r="Q35" s="1">
        <f t="shared" si="17"/>
        <v>1038.4629710575416</v>
      </c>
    </row>
    <row r="36" spans="2:19" outlineLevel="1" x14ac:dyDescent="0.25">
      <c r="B36" s="1" t="str">
        <f t="shared" si="12"/>
        <v>Pozemní stavby, nástupiště a přístřešky</v>
      </c>
      <c r="C36" s="3">
        <f t="shared" ref="C36:N36" si="26">IF(AND($C$22&lt;=C$25,$C$23&gt;=C$25),$C13/($C$23-$C$22+1),0)+IF(AND($D$22&lt;=C$25,$D$23&gt;=C$25),$D13/($D$23-$D$22+1),0)+IF(AND($E$22&lt;=C$25,$E$23&gt;=C$25),$E13/($E$23-$E$22+1),0)+IF(AND($F$22&lt;=C$25,$F$23&gt;=C$25),$F13/($F$23-$F$22+1),0)+IF(AND($G$22&lt;=C$25,$G$23&gt;=C$25),$G13/($G$23-$G$22+1),0)+IF(AND($H$22&lt;=C$25,$H$23&gt;=C$25),$H13/($H$23-$H$22+1),0)+IF(AND($I$22&lt;=C$25,$I$23&gt;=C$25),$I13/($I$23-$I$22+1),0)+IF(AND($J$22&lt;=C$25,$J$23&gt;=C$25),$J13/($J$23-$J$22+1),0)+IF(AND($K$22&lt;=C$25,$K$23&gt;=C$25),$K13/($K$23-$K$22+1),0)+IF(AND($L$22&lt;=C$25,$L$23&gt;=C$25),$L13/($L$23-$L$22+1),0)+IF(AND($M$22&lt;=C$25,$M$23&gt;=C$25),$M13/($M$23-$M$22+1),0)+IF(AND($N$22&lt;=C$25,$N$23&gt;=C$25),$N13/($N$23-$N$22+1),0)</f>
        <v>9.8414906883189595</v>
      </c>
      <c r="D36" s="3">
        <f t="shared" si="26"/>
        <v>9.8414906883189595</v>
      </c>
      <c r="E36" s="3">
        <f t="shared" si="26"/>
        <v>6.4557353640026314</v>
      </c>
      <c r="F36" s="3">
        <f t="shared" si="26"/>
        <v>6.4557353640026314</v>
      </c>
      <c r="G36" s="3">
        <f t="shared" si="26"/>
        <v>40.995175622346771</v>
      </c>
      <c r="H36" s="3">
        <f t="shared" si="26"/>
        <v>40.995175622346771</v>
      </c>
      <c r="I36" s="3">
        <f t="shared" si="26"/>
        <v>78.823187081154302</v>
      </c>
      <c r="J36" s="3">
        <f t="shared" si="26"/>
        <v>171.65307744656633</v>
      </c>
      <c r="K36" s="3">
        <f t="shared" si="26"/>
        <v>171.65307744656633</v>
      </c>
      <c r="L36" s="3">
        <f t="shared" si="26"/>
        <v>171.65307744656633</v>
      </c>
      <c r="M36" s="3">
        <f t="shared" si="26"/>
        <v>0</v>
      </c>
      <c r="N36" s="3">
        <f t="shared" si="26"/>
        <v>0</v>
      </c>
      <c r="O36" s="1">
        <f t="shared" si="14"/>
        <v>708.36722277018998</v>
      </c>
      <c r="P36" s="59" t="str">
        <f t="shared" si="16"/>
        <v>OK</v>
      </c>
      <c r="Q36" s="1">
        <f t="shared" si="17"/>
        <v>708.3672227701901</v>
      </c>
    </row>
    <row r="37" spans="2:19" ht="15.75" outlineLevel="1" thickBot="1" x14ac:dyDescent="0.3">
      <c r="B37" s="1" t="str">
        <f t="shared" si="12"/>
        <v>Objekty ochrany životního prostředí</v>
      </c>
      <c r="C37" s="3">
        <f t="shared" ref="C37:N37" si="27">IF(AND($C$22&lt;=C$25,$C$23&gt;=C$25),$C14/($C$23-$C$22+1),0)+IF(AND($D$22&lt;=C$25,$D$23&gt;=C$25),$D14/($D$23-$D$22+1),0)+IF(AND($E$22&lt;=C$25,$E$23&gt;=C$25),$E14/($E$23-$E$22+1),0)+IF(AND($F$22&lt;=C$25,$F$23&gt;=C$25),$F14/($F$23-$F$22+1),0)+IF(AND($G$22&lt;=C$25,$G$23&gt;=C$25),$G14/($G$23-$G$22+1),0)+IF(AND($H$22&lt;=C$25,$H$23&gt;=C$25),$H14/($H$23-$H$22+1),0)+IF(AND($I$22&lt;=C$25,$I$23&gt;=C$25),$I14/($I$23-$I$22+1),0)+IF(AND($J$22&lt;=C$25,$J$23&gt;=C$25),$J14/($J$23-$J$22+1),0)+IF(AND($K$22&lt;=C$25,$K$23&gt;=C$25),$K14/($K$23-$K$22+1),0)+IF(AND($L$22&lt;=C$25,$L$23&gt;=C$25),$L14/($L$23-$L$22+1),0)+IF(AND($M$22&lt;=C$25,$M$23&gt;=C$25),$M14/($M$23-$M$22+1),0)+IF(AND($N$22&lt;=C$25,$N$23&gt;=C$25),$N14/($N$23-$N$22+1),0)</f>
        <v>0</v>
      </c>
      <c r="D37" s="3">
        <f t="shared" si="27"/>
        <v>0</v>
      </c>
      <c r="E37" s="3">
        <f t="shared" si="27"/>
        <v>0</v>
      </c>
      <c r="F37" s="3">
        <f t="shared" si="27"/>
        <v>0</v>
      </c>
      <c r="G37" s="3">
        <f t="shared" si="27"/>
        <v>0</v>
      </c>
      <c r="H37" s="3">
        <f t="shared" si="27"/>
        <v>0</v>
      </c>
      <c r="I37" s="3">
        <f t="shared" si="27"/>
        <v>0</v>
      </c>
      <c r="J37" s="3">
        <f t="shared" si="27"/>
        <v>0</v>
      </c>
      <c r="K37" s="3">
        <f t="shared" si="27"/>
        <v>0</v>
      </c>
      <c r="L37" s="3">
        <f t="shared" si="27"/>
        <v>0</v>
      </c>
      <c r="M37" s="3">
        <f t="shared" si="27"/>
        <v>0</v>
      </c>
      <c r="N37" s="3">
        <f t="shared" si="27"/>
        <v>0</v>
      </c>
      <c r="O37" s="1">
        <f t="shared" si="14"/>
        <v>0</v>
      </c>
      <c r="P37" s="59" t="str">
        <f t="shared" si="16"/>
        <v>OK</v>
      </c>
      <c r="Q37" s="1">
        <f t="shared" si="17"/>
        <v>0</v>
      </c>
    </row>
    <row r="38" spans="2:19" ht="15.75" thickBot="1" x14ac:dyDescent="0.3">
      <c r="B38" s="34" t="str">
        <f t="shared" si="12"/>
        <v>Náklady realizace</v>
      </c>
      <c r="C38" s="34">
        <f>SUM(C26:C37)</f>
        <v>843.45908593633487</v>
      </c>
      <c r="D38" s="34">
        <f t="shared" ref="D38:M38" si="28">SUM(D26:D37)</f>
        <v>843.45908593633487</v>
      </c>
      <c r="E38" s="34">
        <f t="shared" si="28"/>
        <v>301.25799230034562</v>
      </c>
      <c r="F38" s="34">
        <f t="shared" si="28"/>
        <v>301.25799230034562</v>
      </c>
      <c r="G38" s="34">
        <f t="shared" si="28"/>
        <v>1285.9637277118645</v>
      </c>
      <c r="H38" s="34">
        <f t="shared" si="28"/>
        <v>1285.9637277118645</v>
      </c>
      <c r="I38" s="34">
        <f t="shared" si="28"/>
        <v>2878.8039383912223</v>
      </c>
      <c r="J38" s="34">
        <f t="shared" si="28"/>
        <v>6441.4297346141266</v>
      </c>
      <c r="K38" s="34">
        <f t="shared" si="28"/>
        <v>6441.4297346141266</v>
      </c>
      <c r="L38" s="34">
        <f t="shared" si="28"/>
        <v>6441.4297346141266</v>
      </c>
      <c r="M38" s="34">
        <f t="shared" si="28"/>
        <v>0</v>
      </c>
      <c r="N38" s="34"/>
      <c r="O38" s="34">
        <f>SUM(O26:O37)</f>
        <v>27064.4547541307</v>
      </c>
      <c r="P38" s="59" t="str">
        <f t="shared" si="16"/>
        <v>OK</v>
      </c>
      <c r="Q38" s="34">
        <f t="shared" si="17"/>
        <v>27064.454754130693</v>
      </c>
    </row>
    <row r="39" spans="2:19" x14ac:dyDescent="0.25">
      <c r="B39" s="3" t="str">
        <f t="shared" si="12"/>
        <v>Přípravná a projektová dokumentace, průzkumy</v>
      </c>
      <c r="C39" s="3">
        <f>E16+I16</f>
        <v>216.10472893679145</v>
      </c>
      <c r="D39" s="3"/>
      <c r="E39" s="3">
        <f>F16/3</f>
        <v>216.2937230659646</v>
      </c>
      <c r="F39" s="3">
        <f>F16/3+K16</f>
        <v>256.61748946448949</v>
      </c>
      <c r="G39" s="3">
        <f>F16/3+H16/2+D16/2</f>
        <v>518.93336309504264</v>
      </c>
      <c r="H39" s="3">
        <f>H16/2+D16/2+J16/2</f>
        <v>566.60856627985095</v>
      </c>
      <c r="I39" s="3">
        <f>J16/2+G16</f>
        <v>785.44094817908103</v>
      </c>
      <c r="J39" s="3"/>
      <c r="K39" s="3"/>
      <c r="L39" s="3"/>
      <c r="M39" s="3"/>
      <c r="N39" s="3"/>
      <c r="O39" s="3">
        <f t="shared" si="14"/>
        <v>2559.9988190212198</v>
      </c>
      <c r="P39" s="59" t="str">
        <f t="shared" si="16"/>
        <v>OK</v>
      </c>
      <c r="Q39" s="3">
        <f t="shared" si="17"/>
        <v>2559.9988190212207</v>
      </c>
    </row>
    <row r="40" spans="2:19" x14ac:dyDescent="0.25">
      <c r="B40" s="3" t="str">
        <f t="shared" si="12"/>
        <v>Výkupy pozemků a nemovitostí</v>
      </c>
      <c r="C40" s="3">
        <f t="shared" ref="C40:N40" si="29">IF(AND($C$22&lt;=C$25,$C$23&gt;=C$25),$C17/($C$23-$C$22+1),0)+IF(AND($D$22&lt;=C$25,$D$23&gt;=C$25),$D17/($D$23-$D$22+1),0)+IF(AND($E$22&lt;=C$25,$E$23&gt;=C$25),$E17/($E$23-$E$22+1),0)+IF(AND($F$22&lt;=C$25,$F$23&gt;=C$25),$F17/($F$23-$F$22+1),0)+IF(AND($G$22&lt;=C$25,$G$23&gt;=C$25),$G17/($G$23-$G$22+1),0)+IF(AND($H$22&lt;=C$25,$H$23&gt;=C$25),$H17/($H$23-$H$22+1),0)+IF(AND($I$22&lt;=C$25,$I$23&gt;=C$25),$I17/($I$23-$I$22+1),0)+IF(AND($J$22&lt;=C$25,$J$23&gt;=C$25),$J17/($J$23-$J$22+1),0)+IF(AND($K$22&lt;=C$25,$K$23&gt;=C$25),$K17/($K$23-$K$22+1),0)+IF(AND($L$22&lt;=C$25,$L$23&gt;=C$25),$L17/($L$23-$L$22+1),0)+IF(AND($M$22&lt;=C$25,$M$23&gt;=C$25),$M17/($M$23-$M$22+1),0)+IF(AND($N$22&lt;=C$25,$N$23&gt;=C$25),$N17/($N$23-$N$22+1),0)</f>
        <v>0</v>
      </c>
      <c r="D40" s="3">
        <f t="shared" si="29"/>
        <v>0</v>
      </c>
      <c r="E40" s="3">
        <f t="shared" si="29"/>
        <v>0</v>
      </c>
      <c r="F40" s="3">
        <f t="shared" si="29"/>
        <v>0</v>
      </c>
      <c r="G40" s="3">
        <f t="shared" si="29"/>
        <v>0</v>
      </c>
      <c r="H40" s="3">
        <f t="shared" si="29"/>
        <v>0</v>
      </c>
      <c r="I40" s="3">
        <f t="shared" si="29"/>
        <v>0</v>
      </c>
      <c r="J40" s="3">
        <f t="shared" si="29"/>
        <v>0</v>
      </c>
      <c r="K40" s="3">
        <f t="shared" si="29"/>
        <v>0</v>
      </c>
      <c r="L40" s="3">
        <f t="shared" si="29"/>
        <v>0</v>
      </c>
      <c r="M40" s="3">
        <f t="shared" si="29"/>
        <v>0</v>
      </c>
      <c r="N40" s="3">
        <f t="shared" si="29"/>
        <v>0</v>
      </c>
      <c r="O40" s="3">
        <f t="shared" si="14"/>
        <v>0</v>
      </c>
      <c r="P40" s="59" t="str">
        <f t="shared" si="16"/>
        <v>OK</v>
      </c>
      <c r="Q40" s="3">
        <f t="shared" si="17"/>
        <v>0</v>
      </c>
    </row>
    <row r="41" spans="2:19" x14ac:dyDescent="0.25">
      <c r="B41" s="3" t="str">
        <f t="shared" si="12"/>
        <v>Technická asistence, propagace</v>
      </c>
      <c r="C41" s="3">
        <f t="shared" ref="C41:N41" si="30">IF(AND($C$22&lt;=C$25,$C$23&gt;=C$25),$C18/($C$23-$C$22+1),0)+IF(AND($D$22&lt;=C$25,$D$23&gt;=C$25),$D18/($D$23-$D$22+1),0)+IF(AND($E$22&lt;=C$25,$E$23&gt;=C$25),$E18/($E$23-$E$22+1),0)+IF(AND($F$22&lt;=C$25,$F$23&gt;=C$25),$F18/($F$23-$F$22+1),0)+IF(AND($G$22&lt;=C$25,$G$23&gt;=C$25),$G18/($G$23-$G$22+1),0)+IF(AND($H$22&lt;=C$25,$H$23&gt;=C$25),$H18/($H$23-$H$22+1),0)+IF(AND($I$22&lt;=C$25,$I$23&gt;=C$25),$I18/($I$23-$I$22+1),0)+IF(AND($J$22&lt;=C$25,$J$23&gt;=C$25),$J18/($J$23-$J$22+1),0)+IF(AND($K$22&lt;=C$25,$K$23&gt;=C$25),$K18/($K$23-$K$22+1),0)+IF(AND($L$22&lt;=C$25,$L$23&gt;=C$25),$L18/($L$23-$L$22+1),0)+IF(AND($M$22&lt;=C$25,$M$23&gt;=C$25),$M18/($M$23-$M$22+1),0)+IF(AND($N$22&lt;=C$25,$N$23&gt;=C$25),$N18/($N$23-$N$22+1),0)</f>
        <v>8.4345908593633503</v>
      </c>
      <c r="D41" s="3">
        <f t="shared" si="30"/>
        <v>8.4345908593633503</v>
      </c>
      <c r="E41" s="3">
        <f t="shared" si="30"/>
        <v>3.012579923003456</v>
      </c>
      <c r="F41" s="3">
        <f t="shared" si="30"/>
        <v>3.012579923003456</v>
      </c>
      <c r="G41" s="3">
        <f t="shared" si="30"/>
        <v>12.859637277118646</v>
      </c>
      <c r="H41" s="3">
        <f t="shared" si="30"/>
        <v>12.859637277118646</v>
      </c>
      <c r="I41" s="3">
        <f t="shared" si="30"/>
        <v>28.788039383912224</v>
      </c>
      <c r="J41" s="3">
        <f t="shared" si="30"/>
        <v>64.414297346141268</v>
      </c>
      <c r="K41" s="3">
        <f t="shared" si="30"/>
        <v>64.414297346141268</v>
      </c>
      <c r="L41" s="3">
        <f t="shared" si="30"/>
        <v>64.414297346141268</v>
      </c>
      <c r="M41" s="3">
        <f t="shared" si="30"/>
        <v>0</v>
      </c>
      <c r="N41" s="3">
        <f t="shared" si="30"/>
        <v>0</v>
      </c>
      <c r="O41" s="3">
        <f t="shared" si="14"/>
        <v>270.64454754130691</v>
      </c>
      <c r="P41" s="59" t="str">
        <f t="shared" si="16"/>
        <v>OK</v>
      </c>
      <c r="Q41" s="3">
        <f t="shared" si="17"/>
        <v>270.64454754130696</v>
      </c>
    </row>
    <row r="42" spans="2:19" ht="15.75" thickBot="1" x14ac:dyDescent="0.3">
      <c r="B42" s="17" t="str">
        <f t="shared" si="12"/>
        <v>Technický dozor</v>
      </c>
      <c r="C42" s="17">
        <f t="shared" ref="C42:N43" si="31">IF(AND($C$22&lt;=C$25,$C$23&gt;=C$25),$C19/($C$23-$C$22+1),0)+IF(AND($D$22&lt;=C$25,$D$23&gt;=C$25),$D19/($D$23-$D$22+1),0)+IF(AND($E$22&lt;=C$25,$E$23&gt;=C$25),$E19/($E$23-$E$22+1),0)+IF(AND($F$22&lt;=C$25,$F$23&gt;=C$25),$F19/($F$23-$F$22+1),0)+IF(AND($G$22&lt;=C$25,$G$23&gt;=C$25),$G19/($G$23-$G$22+1),0)+IF(AND($H$22&lt;=C$25,$H$23&gt;=C$25),$H19/($H$23-$H$22+1),0)+IF(AND($I$22&lt;=C$25,$I$23&gt;=C$25),$I19/($I$23-$I$22+1),0)+IF(AND($J$22&lt;=C$25,$J$23&gt;=C$25),$J19/($J$23-$J$22+1),0)+IF(AND($K$22&lt;=C$25,$K$23&gt;=C$25),$K19/($K$23-$K$22+1),0)+IF(AND($L$22&lt;=C$25,$L$23&gt;=C$25),$L19/($L$23-$L$22+1),0)+IF(AND($M$22&lt;=C$25,$M$23&gt;=C$25),$M19/($M$23-$M$22+1),0)+IF(AND($N$22&lt;=C$25,$N$23&gt;=C$25),$N19/($N$23-$N$22+1),0)</f>
        <v>36.738082429979407</v>
      </c>
      <c r="D42" s="17">
        <f t="shared" si="31"/>
        <v>36.738082429979407</v>
      </c>
      <c r="E42" s="17">
        <f t="shared" si="31"/>
        <v>12.339033216359883</v>
      </c>
      <c r="F42" s="17">
        <f t="shared" si="31"/>
        <v>12.339033216359883</v>
      </c>
      <c r="G42" s="17">
        <f t="shared" si="31"/>
        <v>55.843837779889441</v>
      </c>
      <c r="H42" s="17">
        <f t="shared" si="31"/>
        <v>55.843837779889441</v>
      </c>
      <c r="I42" s="17">
        <f t="shared" si="31"/>
        <v>127.52164726046055</v>
      </c>
      <c r="J42" s="17">
        <f t="shared" si="31"/>
        <v>280.5338568829257</v>
      </c>
      <c r="K42" s="17">
        <f t="shared" si="31"/>
        <v>280.5338568829257</v>
      </c>
      <c r="L42" s="17">
        <f t="shared" si="31"/>
        <v>280.5338568829257</v>
      </c>
      <c r="M42" s="17">
        <f t="shared" si="31"/>
        <v>0</v>
      </c>
      <c r="N42" s="17">
        <f t="shared" si="31"/>
        <v>0</v>
      </c>
      <c r="O42" s="17">
        <f t="shared" si="14"/>
        <v>1178.9651247616951</v>
      </c>
      <c r="P42" s="59" t="str">
        <f t="shared" si="16"/>
        <v>OK</v>
      </c>
      <c r="Q42" s="17">
        <f t="shared" si="17"/>
        <v>1178.9651247616951</v>
      </c>
    </row>
    <row r="43" spans="2:19" ht="15.75" thickBot="1" x14ac:dyDescent="0.3">
      <c r="B43" s="18" t="str">
        <f t="shared" si="12"/>
        <v>REZERVA</v>
      </c>
      <c r="C43" s="18">
        <f t="shared" si="31"/>
        <v>80.86711877318875</v>
      </c>
      <c r="D43" s="18">
        <f t="shared" si="31"/>
        <v>80.86711877318875</v>
      </c>
      <c r="E43" s="18">
        <f t="shared" si="31"/>
        <v>26.647009409589799</v>
      </c>
      <c r="F43" s="18">
        <f t="shared" si="31"/>
        <v>26.647009409589799</v>
      </c>
      <c r="G43" s="18">
        <f t="shared" si="31"/>
        <v>122.81200143648802</v>
      </c>
      <c r="H43" s="18">
        <f t="shared" si="31"/>
        <v>122.81200143648802</v>
      </c>
      <c r="I43" s="18">
        <f t="shared" si="31"/>
        <v>282.09602250442384</v>
      </c>
      <c r="J43" s="18">
        <f t="shared" si="31"/>
        <v>617.48445581938415</v>
      </c>
      <c r="K43" s="18">
        <f t="shared" si="31"/>
        <v>617.48445581938415</v>
      </c>
      <c r="L43" s="18">
        <f t="shared" si="31"/>
        <v>617.48445581938415</v>
      </c>
      <c r="M43" s="18">
        <f t="shared" si="31"/>
        <v>0</v>
      </c>
      <c r="N43" s="18">
        <f t="shared" si="31"/>
        <v>0</v>
      </c>
      <c r="O43" s="18">
        <f t="shared" si="14"/>
        <v>2595.2016492011094</v>
      </c>
      <c r="P43" s="59" t="str">
        <f t="shared" si="16"/>
        <v>OK</v>
      </c>
      <c r="Q43" s="18">
        <f t="shared" si="17"/>
        <v>2595.2016492011098</v>
      </c>
    </row>
    <row r="44" spans="2:19" ht="15.75" thickBot="1" x14ac:dyDescent="0.3">
      <c r="B44" s="34" t="str">
        <f t="shared" si="12"/>
        <v>Celkové investiční náklady</v>
      </c>
      <c r="C44" s="34">
        <f>SUM(C38:C43)</f>
        <v>1185.603606935658</v>
      </c>
      <c r="D44" s="34">
        <f t="shared" ref="D44:M44" si="32">SUM(D38:D43)</f>
        <v>969.49887799886631</v>
      </c>
      <c r="E44" s="34">
        <f t="shared" si="32"/>
        <v>559.55033791526341</v>
      </c>
      <c r="F44" s="34">
        <f t="shared" si="32"/>
        <v>599.87410431378828</v>
      </c>
      <c r="G44" s="34">
        <f t="shared" si="32"/>
        <v>1996.4125673004037</v>
      </c>
      <c r="H44" s="34">
        <f t="shared" si="32"/>
        <v>2044.0877704852119</v>
      </c>
      <c r="I44" s="34">
        <f t="shared" si="32"/>
        <v>4102.6505957191002</v>
      </c>
      <c r="J44" s="34">
        <f t="shared" si="32"/>
        <v>7403.8623446625779</v>
      </c>
      <c r="K44" s="34">
        <f t="shared" si="32"/>
        <v>7403.8623446625779</v>
      </c>
      <c r="L44" s="34">
        <f t="shared" si="32"/>
        <v>7403.8623446625779</v>
      </c>
      <c r="M44" s="34">
        <f t="shared" si="32"/>
        <v>0</v>
      </c>
      <c r="N44" s="34"/>
      <c r="O44" s="34">
        <f>SUM(O38:O43)</f>
        <v>33669.264894656029</v>
      </c>
      <c r="P44" s="59" t="str">
        <f t="shared" si="16"/>
        <v>OK</v>
      </c>
      <c r="Q44" s="34">
        <f t="shared" si="17"/>
        <v>33669.264894656029</v>
      </c>
    </row>
    <row r="66" spans="2:15" x14ac:dyDescent="0.25">
      <c r="B66" t="s">
        <v>34</v>
      </c>
    </row>
    <row r="67" spans="2:15" ht="61.5" hidden="1" customHeight="1" outlineLevel="1" thickBot="1" x14ac:dyDescent="0.3">
      <c r="B67" s="10" t="s">
        <v>34</v>
      </c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12" t="s">
        <v>22</v>
      </c>
    </row>
    <row r="68" spans="2:15" hidden="1" outlineLevel="1" x14ac:dyDescent="0.25">
      <c r="B68" s="8" t="s">
        <v>5</v>
      </c>
      <c r="C68" s="1">
        <v>0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>
        <f>SUM(C68:N68)</f>
        <v>0</v>
      </c>
    </row>
    <row r="69" spans="2:15" hidden="1" outlineLevel="1" x14ac:dyDescent="0.25">
      <c r="B69" s="4" t="s">
        <v>6</v>
      </c>
      <c r="C69" s="1">
        <v>0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>
        <f t="shared" ref="O69:O86" si="33">SUM(C69:J69)</f>
        <v>0</v>
      </c>
    </row>
    <row r="70" spans="2:15" hidden="1" outlineLevel="1" x14ac:dyDescent="0.25">
      <c r="B70" s="4" t="s">
        <v>7</v>
      </c>
      <c r="C70" s="1">
        <v>0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>
        <f t="shared" si="33"/>
        <v>0</v>
      </c>
    </row>
    <row r="71" spans="2:15" hidden="1" outlineLevel="1" x14ac:dyDescent="0.25">
      <c r="B71" s="4" t="s">
        <v>8</v>
      </c>
      <c r="C71" s="1">
        <v>0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>
        <f t="shared" si="33"/>
        <v>0</v>
      </c>
    </row>
    <row r="72" spans="2:15" hidden="1" outlineLevel="1" x14ac:dyDescent="0.25">
      <c r="B72" s="4" t="s">
        <v>9</v>
      </c>
      <c r="C72" s="1">
        <v>0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>
        <f t="shared" si="33"/>
        <v>0</v>
      </c>
    </row>
    <row r="73" spans="2:15" hidden="1" outlineLevel="1" x14ac:dyDescent="0.25">
      <c r="B73" s="4" t="s">
        <v>10</v>
      </c>
      <c r="C73" s="1">
        <v>0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>
        <f t="shared" si="33"/>
        <v>0</v>
      </c>
    </row>
    <row r="74" spans="2:15" hidden="1" outlineLevel="1" x14ac:dyDescent="0.25">
      <c r="B74" s="4" t="s">
        <v>11</v>
      </c>
      <c r="C74" s="1">
        <v>0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>
        <f t="shared" si="33"/>
        <v>0</v>
      </c>
    </row>
    <row r="75" spans="2:15" hidden="1" outlineLevel="1" x14ac:dyDescent="0.25">
      <c r="B75" s="4" t="s">
        <v>12</v>
      </c>
      <c r="C75" s="1">
        <v>0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>
        <f t="shared" si="33"/>
        <v>0</v>
      </c>
    </row>
    <row r="76" spans="2:15" hidden="1" outlineLevel="1" x14ac:dyDescent="0.25">
      <c r="B76" s="4" t="s">
        <v>13</v>
      </c>
      <c r="C76" s="1">
        <v>0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>
        <f t="shared" si="33"/>
        <v>0</v>
      </c>
    </row>
    <row r="77" spans="2:15" hidden="1" outlineLevel="1" x14ac:dyDescent="0.25">
      <c r="B77" s="4" t="s">
        <v>14</v>
      </c>
      <c r="C77" s="1">
        <v>0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>
        <f t="shared" si="33"/>
        <v>0</v>
      </c>
    </row>
    <row r="78" spans="2:15" hidden="1" outlineLevel="1" x14ac:dyDescent="0.25">
      <c r="B78" s="4" t="s">
        <v>15</v>
      </c>
      <c r="C78" s="1">
        <v>0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>
        <f t="shared" si="33"/>
        <v>0</v>
      </c>
    </row>
    <row r="79" spans="2:15" ht="15.75" hidden="1" outlineLevel="1" thickBot="1" x14ac:dyDescent="0.3">
      <c r="B79" s="5" t="s">
        <v>16</v>
      </c>
      <c r="C79" s="14">
        <v>0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>
        <f t="shared" si="33"/>
        <v>0</v>
      </c>
    </row>
    <row r="80" spans="2:15" ht="15.75" hidden="1" outlineLevel="1" thickBot="1" x14ac:dyDescent="0.3">
      <c r="B80" s="13" t="s">
        <v>0</v>
      </c>
      <c r="C80" s="39">
        <v>0</v>
      </c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16">
        <f t="shared" si="33"/>
        <v>0</v>
      </c>
    </row>
    <row r="81" spans="2:15" hidden="1" outlineLevel="1" x14ac:dyDescent="0.25">
      <c r="B81" s="8" t="s">
        <v>17</v>
      </c>
      <c r="C81" s="3">
        <v>0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>
        <f t="shared" si="33"/>
        <v>0</v>
      </c>
    </row>
    <row r="82" spans="2:15" hidden="1" outlineLevel="1" x14ac:dyDescent="0.25">
      <c r="B82" s="4" t="s">
        <v>18</v>
      </c>
      <c r="C82" s="3">
        <v>0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>
        <f t="shared" si="33"/>
        <v>0</v>
      </c>
    </row>
    <row r="83" spans="2:15" hidden="1" outlineLevel="1" x14ac:dyDescent="0.25">
      <c r="B83" s="4" t="s">
        <v>19</v>
      </c>
      <c r="C83" s="3">
        <v>0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>
        <f t="shared" si="33"/>
        <v>0</v>
      </c>
    </row>
    <row r="84" spans="2:15" ht="15.75" hidden="1" outlineLevel="1" thickBot="1" x14ac:dyDescent="0.3">
      <c r="B84" s="5" t="s">
        <v>20</v>
      </c>
      <c r="C84" s="17">
        <v>0</v>
      </c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>
        <f t="shared" si="33"/>
        <v>0</v>
      </c>
    </row>
    <row r="85" spans="2:15" ht="15.75" hidden="1" outlineLevel="1" thickBot="1" x14ac:dyDescent="0.3">
      <c r="B85" s="9" t="s">
        <v>21</v>
      </c>
      <c r="C85" s="18">
        <v>0</v>
      </c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>
        <f t="shared" si="33"/>
        <v>0</v>
      </c>
    </row>
    <row r="86" spans="2:15" ht="15.75" hidden="1" outlineLevel="1" thickBot="1" x14ac:dyDescent="0.3">
      <c r="B86" s="6" t="s">
        <v>1</v>
      </c>
      <c r="C86" s="2">
        <v>0</v>
      </c>
      <c r="D86" s="2"/>
      <c r="E86" s="2"/>
      <c r="F86" s="2"/>
      <c r="G86" s="2"/>
      <c r="H86" s="2"/>
      <c r="I86" s="2"/>
      <c r="J86" s="40"/>
      <c r="K86" s="40"/>
      <c r="L86" s="40"/>
      <c r="M86" s="40"/>
      <c r="N86" s="40"/>
      <c r="O86" s="7">
        <f t="shared" si="33"/>
        <v>0</v>
      </c>
    </row>
    <row r="87" spans="2:15" collapsed="1" x14ac:dyDescent="0.25"/>
    <row r="88" spans="2:15" x14ac:dyDescent="0.25">
      <c r="B88" t="s">
        <v>41</v>
      </c>
    </row>
    <row r="89" spans="2:15" ht="30.75" hidden="1" outlineLevel="1" thickBot="1" x14ac:dyDescent="0.3">
      <c r="B89" s="10" t="s">
        <v>41</v>
      </c>
      <c r="C89" s="38" t="s">
        <v>42</v>
      </c>
      <c r="D89" s="38" t="s">
        <v>43</v>
      </c>
      <c r="E89" s="38" t="s">
        <v>45</v>
      </c>
      <c r="F89" s="38" t="s">
        <v>44</v>
      </c>
      <c r="G89" s="38" t="s">
        <v>66</v>
      </c>
      <c r="H89" s="38"/>
      <c r="I89" s="38"/>
      <c r="J89" s="38"/>
      <c r="K89" s="38"/>
      <c r="L89" s="38"/>
      <c r="M89" s="38"/>
      <c r="N89" s="38"/>
      <c r="O89" s="12" t="s">
        <v>22</v>
      </c>
    </row>
    <row r="90" spans="2:15" hidden="1" outlineLevel="1" x14ac:dyDescent="0.25">
      <c r="B90" s="8" t="s">
        <v>5</v>
      </c>
      <c r="C90" s="1">
        <v>441.09828286651594</v>
      </c>
      <c r="D90" s="1">
        <v>191.54317510335238</v>
      </c>
      <c r="E90" s="1">
        <v>268.4566903841868</v>
      </c>
      <c r="F90" s="1">
        <v>308.73231743395394</v>
      </c>
      <c r="G90" s="1">
        <v>0</v>
      </c>
      <c r="H90" s="1"/>
      <c r="I90" s="1"/>
      <c r="J90" s="1"/>
      <c r="K90" s="1"/>
      <c r="L90" s="1"/>
      <c r="M90" s="1"/>
      <c r="N90" s="1"/>
      <c r="O90" s="1">
        <f>SUM(C90:N90)</f>
        <v>1209.830465788009</v>
      </c>
    </row>
    <row r="91" spans="2:15" hidden="1" outlineLevel="1" x14ac:dyDescent="0.25">
      <c r="B91" s="4" t="s">
        <v>6</v>
      </c>
      <c r="C91" s="1">
        <v>198.54381226076532</v>
      </c>
      <c r="D91" s="1">
        <v>124.92962229689932</v>
      </c>
      <c r="E91" s="1">
        <v>202.7987650008767</v>
      </c>
      <c r="F91" s="1">
        <v>132.46439445429854</v>
      </c>
      <c r="G91" s="1">
        <v>29.432881191416129</v>
      </c>
      <c r="H91" s="1"/>
      <c r="I91" s="1"/>
      <c r="J91" s="1"/>
      <c r="K91" s="1"/>
      <c r="L91" s="1"/>
      <c r="M91" s="1"/>
      <c r="N91" s="1"/>
      <c r="O91" s="1">
        <f t="shared" ref="O91:O108" si="34">SUM(C91:J91)</f>
        <v>688.16947520425606</v>
      </c>
    </row>
    <row r="92" spans="2:15" hidden="1" outlineLevel="1" x14ac:dyDescent="0.25">
      <c r="B92" s="4" t="s">
        <v>7</v>
      </c>
      <c r="C92" s="1">
        <v>188.36201125667225</v>
      </c>
      <c r="D92" s="1">
        <v>58.656427012943709</v>
      </c>
      <c r="E92" s="1">
        <v>389.8597049600009</v>
      </c>
      <c r="F92" s="1">
        <v>72.022604317382601</v>
      </c>
      <c r="G92" s="1">
        <v>4.9171557964042183</v>
      </c>
      <c r="H92" s="1"/>
      <c r="I92" s="1"/>
      <c r="J92" s="1"/>
      <c r="K92" s="1"/>
      <c r="L92" s="1"/>
      <c r="M92" s="1"/>
      <c r="N92" s="1"/>
      <c r="O92" s="1">
        <f t="shared" si="34"/>
        <v>713.81790334340371</v>
      </c>
    </row>
    <row r="93" spans="2:15" hidden="1" outlineLevel="1" x14ac:dyDescent="0.25">
      <c r="B93" s="4" t="s">
        <v>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/>
      <c r="I93" s="1"/>
      <c r="J93" s="1"/>
      <c r="K93" s="1"/>
      <c r="L93" s="1"/>
      <c r="M93" s="1"/>
      <c r="N93" s="1"/>
      <c r="O93" s="1">
        <f t="shared" si="34"/>
        <v>0</v>
      </c>
    </row>
    <row r="94" spans="2:15" hidden="1" outlineLevel="1" x14ac:dyDescent="0.25">
      <c r="B94" s="4" t="s">
        <v>9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/>
      <c r="I94" s="1"/>
      <c r="J94" s="1"/>
      <c r="K94" s="1"/>
      <c r="L94" s="1"/>
      <c r="M94" s="1"/>
      <c r="N94" s="1"/>
      <c r="O94" s="1">
        <f t="shared" si="34"/>
        <v>0</v>
      </c>
    </row>
    <row r="95" spans="2:15" hidden="1" outlineLevel="1" x14ac:dyDescent="0.25">
      <c r="B95" s="4" t="s">
        <v>10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/>
      <c r="I95" s="1"/>
      <c r="J95" s="1"/>
      <c r="K95" s="1"/>
      <c r="L95" s="1"/>
      <c r="M95" s="1"/>
      <c r="N95" s="1"/>
      <c r="O95" s="1">
        <f t="shared" si="34"/>
        <v>0</v>
      </c>
    </row>
    <row r="96" spans="2:15" hidden="1" outlineLevel="1" x14ac:dyDescent="0.25">
      <c r="B96" s="4" t="s">
        <v>11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/>
      <c r="I96" s="1"/>
      <c r="J96" s="1"/>
      <c r="K96" s="1"/>
      <c r="L96" s="1"/>
      <c r="M96" s="1"/>
      <c r="N96" s="1"/>
      <c r="O96" s="1">
        <f t="shared" si="34"/>
        <v>0</v>
      </c>
    </row>
    <row r="97" spans="2:15" hidden="1" outlineLevel="1" x14ac:dyDescent="0.25">
      <c r="B97" s="4" t="s">
        <v>12</v>
      </c>
      <c r="C97" s="1">
        <v>0</v>
      </c>
      <c r="D97" s="1">
        <v>0</v>
      </c>
      <c r="E97" s="1">
        <v>13.891836821690394</v>
      </c>
      <c r="F97" s="1">
        <v>0</v>
      </c>
      <c r="G97" s="1">
        <v>0</v>
      </c>
      <c r="H97" s="1"/>
      <c r="I97" s="1"/>
      <c r="J97" s="1"/>
      <c r="K97" s="1"/>
      <c r="L97" s="1"/>
      <c r="M97" s="1"/>
      <c r="N97" s="1"/>
      <c r="O97" s="1">
        <f t="shared" si="34"/>
        <v>13.891836821690394</v>
      </c>
    </row>
    <row r="98" spans="2:15" hidden="1" outlineLevel="1" x14ac:dyDescent="0.25">
      <c r="B98" s="4" t="s">
        <v>13</v>
      </c>
      <c r="C98" s="1">
        <v>480.5596919341815</v>
      </c>
      <c r="D98" s="1">
        <v>207.00803663464939</v>
      </c>
      <c r="E98" s="1">
        <v>465.96114081827272</v>
      </c>
      <c r="F98" s="1">
        <v>177.58198675024852</v>
      </c>
      <c r="G98" s="1">
        <v>2.6622349466076001</v>
      </c>
      <c r="H98" s="1"/>
      <c r="I98" s="1"/>
      <c r="J98" s="1"/>
      <c r="K98" s="1"/>
      <c r="L98" s="1"/>
      <c r="M98" s="1"/>
      <c r="N98" s="1"/>
      <c r="O98" s="1">
        <f t="shared" si="34"/>
        <v>1333.7730910839598</v>
      </c>
    </row>
    <row r="99" spans="2:15" hidden="1" outlineLevel="1" x14ac:dyDescent="0.25">
      <c r="B99" s="4" t="s">
        <v>14</v>
      </c>
      <c r="C99" s="1">
        <v>33.309546729748</v>
      </c>
      <c r="D99" s="1">
        <v>22.711054588464549</v>
      </c>
      <c r="E99" s="1">
        <v>34.066581882696823</v>
      </c>
      <c r="F99" s="1">
        <v>35.580652188594456</v>
      </c>
      <c r="G99" s="1">
        <v>10.598492141283455</v>
      </c>
      <c r="H99" s="1"/>
      <c r="I99" s="1"/>
      <c r="J99" s="1"/>
      <c r="K99" s="1"/>
      <c r="L99" s="1"/>
      <c r="M99" s="1"/>
      <c r="N99" s="1"/>
      <c r="O99" s="1">
        <f t="shared" si="34"/>
        <v>136.26632753078729</v>
      </c>
    </row>
    <row r="100" spans="2:15" hidden="1" outlineLevel="1" x14ac:dyDescent="0.25">
      <c r="B100" s="4" t="s">
        <v>15</v>
      </c>
      <c r="C100" s="1">
        <v>27.8265806044916</v>
      </c>
      <c r="D100" s="1">
        <v>19.165244028949392</v>
      </c>
      <c r="E100" s="1">
        <v>105.5310534929576</v>
      </c>
      <c r="F100" s="1">
        <v>10.215614050748041</v>
      </c>
      <c r="G100" s="1">
        <v>0</v>
      </c>
      <c r="H100" s="1"/>
      <c r="I100" s="1"/>
      <c r="J100" s="1"/>
      <c r="K100" s="1"/>
      <c r="L100" s="1"/>
      <c r="M100" s="1"/>
      <c r="N100" s="1"/>
      <c r="O100" s="1">
        <f t="shared" si="34"/>
        <v>162.73849217714661</v>
      </c>
    </row>
    <row r="101" spans="2:15" ht="15.75" hidden="1" outlineLevel="1" thickBot="1" x14ac:dyDescent="0.3">
      <c r="B101" s="5" t="s">
        <v>16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/>
      <c r="I101" s="14"/>
      <c r="J101" s="14"/>
      <c r="K101" s="14"/>
      <c r="L101" s="14"/>
      <c r="M101" s="14"/>
      <c r="N101" s="14"/>
      <c r="O101" s="14">
        <f t="shared" si="34"/>
        <v>0</v>
      </c>
    </row>
    <row r="102" spans="2:15" ht="15.75" hidden="1" outlineLevel="1" thickBot="1" x14ac:dyDescent="0.3">
      <c r="B102" s="13" t="s">
        <v>0</v>
      </c>
      <c r="C102" s="39">
        <v>1369.6999256523748</v>
      </c>
      <c r="D102" s="39">
        <v>624.01355966525864</v>
      </c>
      <c r="E102" s="39">
        <v>1480.5657733606822</v>
      </c>
      <c r="F102" s="39">
        <v>736.59756919522613</v>
      </c>
      <c r="G102" s="39">
        <v>47.610764075711401</v>
      </c>
      <c r="H102" s="39"/>
      <c r="I102" s="39"/>
      <c r="J102" s="39"/>
      <c r="K102" s="39"/>
      <c r="L102" s="39"/>
      <c r="M102" s="39"/>
      <c r="N102" s="39"/>
      <c r="O102" s="16">
        <f t="shared" si="34"/>
        <v>4258.4875919492533</v>
      </c>
    </row>
    <row r="103" spans="2:15" hidden="1" outlineLevel="1" x14ac:dyDescent="0.25">
      <c r="B103" s="8" t="s">
        <v>17</v>
      </c>
      <c r="C103" s="3">
        <v>130.12149293697561</v>
      </c>
      <c r="D103" s="3">
        <v>59.281288168199573</v>
      </c>
      <c r="E103" s="3">
        <v>140.65374846926483</v>
      </c>
      <c r="F103" s="3">
        <v>69.976769073546492</v>
      </c>
      <c r="G103" s="3">
        <v>4.5230225871925835</v>
      </c>
      <c r="H103" s="3"/>
      <c r="I103" s="3"/>
      <c r="J103" s="3"/>
      <c r="K103" s="3"/>
      <c r="L103" s="3"/>
      <c r="M103" s="3"/>
      <c r="N103" s="3"/>
      <c r="O103" s="3">
        <f t="shared" si="34"/>
        <v>404.5563212351791</v>
      </c>
    </row>
    <row r="104" spans="2:15" hidden="1" outlineLevel="1" x14ac:dyDescent="0.25">
      <c r="B104" s="4" t="s">
        <v>18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/>
      <c r="I104" s="3"/>
      <c r="J104" s="3"/>
      <c r="K104" s="3"/>
      <c r="L104" s="3"/>
      <c r="M104" s="3"/>
      <c r="N104" s="3"/>
      <c r="O104" s="3">
        <f t="shared" si="34"/>
        <v>0</v>
      </c>
    </row>
    <row r="105" spans="2:15" hidden="1" outlineLevel="1" x14ac:dyDescent="0.25">
      <c r="B105" s="4" t="s">
        <v>19</v>
      </c>
      <c r="C105" s="3">
        <v>13.696999256523748</v>
      </c>
      <c r="D105" s="3">
        <v>6.2401355966525864</v>
      </c>
      <c r="E105" s="3">
        <v>14.805657733606822</v>
      </c>
      <c r="F105" s="3">
        <v>7.3659756919522614</v>
      </c>
      <c r="G105" s="3">
        <v>0.47610764075711404</v>
      </c>
      <c r="H105" s="3"/>
      <c r="I105" s="3"/>
      <c r="J105" s="3"/>
      <c r="K105" s="3"/>
      <c r="L105" s="3"/>
      <c r="M105" s="3"/>
      <c r="N105" s="3"/>
      <c r="O105" s="3">
        <f t="shared" si="34"/>
        <v>42.584875919492525</v>
      </c>
    </row>
    <row r="106" spans="2:15" ht="15.75" hidden="1" outlineLevel="1" thickBot="1" x14ac:dyDescent="0.3">
      <c r="B106" s="5" t="s">
        <v>20</v>
      </c>
      <c r="C106" s="17">
        <v>61.636496654356861</v>
      </c>
      <c r="D106" s="17">
        <v>28.080610184936639</v>
      </c>
      <c r="E106" s="17">
        <v>66.625459801230704</v>
      </c>
      <c r="F106" s="17">
        <v>33.146890613785175</v>
      </c>
      <c r="G106" s="17">
        <v>2.1424843834070129</v>
      </c>
      <c r="H106" s="17"/>
      <c r="I106" s="17"/>
      <c r="J106" s="17"/>
      <c r="K106" s="17"/>
      <c r="L106" s="17"/>
      <c r="M106" s="17"/>
      <c r="N106" s="17"/>
      <c r="O106" s="17">
        <f t="shared" si="34"/>
        <v>191.63194163771641</v>
      </c>
    </row>
    <row r="107" spans="2:15" ht="15.75" hidden="1" outlineLevel="1" thickBot="1" x14ac:dyDescent="0.3">
      <c r="B107" s="9" t="s">
        <v>21</v>
      </c>
      <c r="C107" s="18">
        <v>136.96999256523748</v>
      </c>
      <c r="D107" s="18">
        <v>62.40135596652587</v>
      </c>
      <c r="E107" s="18">
        <v>148.05657733606822</v>
      </c>
      <c r="F107" s="18">
        <v>73.659756919522621</v>
      </c>
      <c r="G107" s="18">
        <v>4.7610764075711405</v>
      </c>
      <c r="H107" s="18"/>
      <c r="I107" s="18"/>
      <c r="J107" s="18"/>
      <c r="K107" s="18"/>
      <c r="L107" s="18"/>
      <c r="M107" s="18"/>
      <c r="N107" s="18"/>
      <c r="O107" s="18">
        <f t="shared" si="34"/>
        <v>425.84875919492532</v>
      </c>
    </row>
    <row r="108" spans="2:15" ht="15.75" hidden="1" outlineLevel="1" thickBot="1" x14ac:dyDescent="0.3">
      <c r="B108" s="6" t="s">
        <v>1</v>
      </c>
      <c r="C108" s="2">
        <v>1712.1249070654685</v>
      </c>
      <c r="D108" s="2">
        <v>780.01694958157339</v>
      </c>
      <c r="E108" s="2">
        <v>1850.7072167008528</v>
      </c>
      <c r="F108" s="2">
        <v>920.74696149403269</v>
      </c>
      <c r="G108" s="2">
        <v>59.513455094639255</v>
      </c>
      <c r="H108" s="2"/>
      <c r="I108" s="2"/>
      <c r="J108" s="40"/>
      <c r="K108" s="40"/>
      <c r="L108" s="40"/>
      <c r="M108" s="40"/>
      <c r="N108" s="40"/>
      <c r="O108" s="7">
        <f t="shared" si="34"/>
        <v>5323.1094899365671</v>
      </c>
    </row>
    <row r="109" spans="2:15" collapsed="1" x14ac:dyDescent="0.25"/>
    <row r="110" spans="2:15" x14ac:dyDescent="0.25">
      <c r="B110" t="s">
        <v>40</v>
      </c>
    </row>
    <row r="111" spans="2:15" ht="30.75" hidden="1" outlineLevel="1" thickBot="1" x14ac:dyDescent="0.3">
      <c r="B111" s="10" t="s">
        <v>40</v>
      </c>
      <c r="C111" s="38" t="s">
        <v>67</v>
      </c>
      <c r="D111" s="38" t="s">
        <v>68</v>
      </c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12" t="s">
        <v>22</v>
      </c>
    </row>
    <row r="112" spans="2:15" hidden="1" outlineLevel="1" x14ac:dyDescent="0.25">
      <c r="B112" s="8" t="s">
        <v>5</v>
      </c>
      <c r="C112" s="1">
        <v>11.812529101680003</v>
      </c>
      <c r="D112" s="1">
        <v>609.37050496898485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>
        <f>SUM(C112:N112)</f>
        <v>621.1830340706648</v>
      </c>
    </row>
    <row r="113" spans="2:15" hidden="1" outlineLevel="1" x14ac:dyDescent="0.25">
      <c r="B113" s="4" t="s">
        <v>6</v>
      </c>
      <c r="C113" s="1">
        <v>1.8900046562688004</v>
      </c>
      <c r="D113" s="1">
        <v>95.685701782965822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>
        <f t="shared" ref="O113:O130" si="35">SUM(C113:J113)</f>
        <v>97.575706439234622</v>
      </c>
    </row>
    <row r="114" spans="2:15" hidden="1" outlineLevel="1" x14ac:dyDescent="0.25">
      <c r="B114" s="4" t="s">
        <v>7</v>
      </c>
      <c r="C114" s="1">
        <v>0</v>
      </c>
      <c r="D114" s="1">
        <v>70.551866164593065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>
        <f t="shared" si="35"/>
        <v>70.551866164593065</v>
      </c>
    </row>
    <row r="115" spans="2:15" hidden="1" outlineLevel="1" x14ac:dyDescent="0.25">
      <c r="B115" s="4" t="s">
        <v>8</v>
      </c>
      <c r="C115" s="1">
        <v>0</v>
      </c>
      <c r="D115" s="1"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>
        <f t="shared" si="35"/>
        <v>0</v>
      </c>
    </row>
    <row r="116" spans="2:15" hidden="1" outlineLevel="1" x14ac:dyDescent="0.25">
      <c r="B116" s="4" t="s">
        <v>9</v>
      </c>
      <c r="C116" s="1">
        <v>0</v>
      </c>
      <c r="D116" s="1"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>
        <f t="shared" si="35"/>
        <v>0</v>
      </c>
    </row>
    <row r="117" spans="2:15" hidden="1" outlineLevel="1" x14ac:dyDescent="0.25">
      <c r="B117" s="4" t="s">
        <v>10</v>
      </c>
      <c r="C117" s="1">
        <v>0</v>
      </c>
      <c r="D117" s="1"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>
        <f t="shared" si="35"/>
        <v>0</v>
      </c>
    </row>
    <row r="118" spans="2:15" hidden="1" outlineLevel="1" x14ac:dyDescent="0.25">
      <c r="B118" s="4" t="s">
        <v>11</v>
      </c>
      <c r="C118" s="1">
        <v>0</v>
      </c>
      <c r="D118" s="1"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>
        <f t="shared" si="35"/>
        <v>0</v>
      </c>
    </row>
    <row r="119" spans="2:15" hidden="1" outlineLevel="1" x14ac:dyDescent="0.25">
      <c r="B119" s="4" t="s">
        <v>12</v>
      </c>
      <c r="C119" s="1">
        <v>0</v>
      </c>
      <c r="D119" s="1">
        <v>4.4944177952527742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>
        <f t="shared" si="35"/>
        <v>4.4944177952527742</v>
      </c>
    </row>
    <row r="120" spans="2:15" hidden="1" outlineLevel="1" x14ac:dyDescent="0.25">
      <c r="B120" s="4" t="s">
        <v>13</v>
      </c>
      <c r="C120" s="1">
        <v>20.203730265134162</v>
      </c>
      <c r="D120" s="1">
        <v>38.593630127085127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>
        <f t="shared" si="35"/>
        <v>58.797360392219289</v>
      </c>
    </row>
    <row r="121" spans="2:15" hidden="1" outlineLevel="1" x14ac:dyDescent="0.25">
      <c r="B121" s="4" t="s">
        <v>14</v>
      </c>
      <c r="C121" s="1">
        <v>34.82361703564564</v>
      </c>
      <c r="D121" s="1">
        <v>42.015450988659417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>
        <f t="shared" si="35"/>
        <v>76.83906802430505</v>
      </c>
    </row>
    <row r="122" spans="2:15" hidden="1" outlineLevel="1" x14ac:dyDescent="0.25">
      <c r="B122" s="4" t="s">
        <v>15</v>
      </c>
      <c r="C122" s="1">
        <v>0</v>
      </c>
      <c r="D122" s="1">
        <v>25.822941456010525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>
        <f t="shared" si="35"/>
        <v>25.822941456010525</v>
      </c>
    </row>
    <row r="123" spans="2:15" ht="15.75" hidden="1" outlineLevel="1" thickBot="1" x14ac:dyDescent="0.3">
      <c r="B123" s="5" t="s">
        <v>16</v>
      </c>
      <c r="C123" s="14">
        <v>0</v>
      </c>
      <c r="D123" s="14">
        <v>0</v>
      </c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>
        <f t="shared" si="35"/>
        <v>0</v>
      </c>
    </row>
    <row r="124" spans="2:15" ht="15.75" hidden="1" outlineLevel="1" thickBot="1" x14ac:dyDescent="0.3">
      <c r="B124" s="13" t="s">
        <v>0</v>
      </c>
      <c r="C124" s="39">
        <v>68.729881058728608</v>
      </c>
      <c r="D124" s="39">
        <v>886.53451328355152</v>
      </c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16">
        <f t="shared" si="35"/>
        <v>955.26439434228018</v>
      </c>
    </row>
    <row r="125" spans="2:15" hidden="1" outlineLevel="1" x14ac:dyDescent="0.25">
      <c r="B125" s="8" t="s">
        <v>17</v>
      </c>
      <c r="C125" s="3">
        <v>6.5293387005792187</v>
      </c>
      <c r="D125" s="3">
        <v>84.220778761937396</v>
      </c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>
        <f t="shared" si="35"/>
        <v>90.750117462516613</v>
      </c>
    </row>
    <row r="126" spans="2:15" hidden="1" outlineLevel="1" x14ac:dyDescent="0.25">
      <c r="B126" s="4" t="s">
        <v>18</v>
      </c>
      <c r="C126" s="3">
        <v>0</v>
      </c>
      <c r="D126" s="3">
        <v>0</v>
      </c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>
        <f t="shared" si="35"/>
        <v>0</v>
      </c>
    </row>
    <row r="127" spans="2:15" hidden="1" outlineLevel="1" x14ac:dyDescent="0.25">
      <c r="B127" s="4" t="s">
        <v>19</v>
      </c>
      <c r="C127" s="3">
        <v>0.68729881058728615</v>
      </c>
      <c r="D127" s="3">
        <v>8.8653451328355146</v>
      </c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>
        <f t="shared" si="35"/>
        <v>9.552643943422801</v>
      </c>
    </row>
    <row r="128" spans="2:15" ht="15.75" hidden="1" outlineLevel="1" thickBot="1" x14ac:dyDescent="0.3">
      <c r="B128" s="5" t="s">
        <v>20</v>
      </c>
      <c r="C128" s="17">
        <v>3.0928446476427873</v>
      </c>
      <c r="D128" s="17">
        <v>39.894053097759816</v>
      </c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>
        <f t="shared" si="35"/>
        <v>42.986897745402601</v>
      </c>
    </row>
    <row r="129" spans="2:15" ht="15.75" hidden="1" outlineLevel="1" thickBot="1" x14ac:dyDescent="0.3">
      <c r="B129" s="9" t="s">
        <v>21</v>
      </c>
      <c r="C129" s="18">
        <v>6.872988105872861</v>
      </c>
      <c r="D129" s="18">
        <v>88.65345132835516</v>
      </c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>
        <f t="shared" si="35"/>
        <v>95.526439434228024</v>
      </c>
    </row>
    <row r="130" spans="2:15" ht="15.75" hidden="1" outlineLevel="1" thickBot="1" x14ac:dyDescent="0.3">
      <c r="B130" s="6" t="s">
        <v>1</v>
      </c>
      <c r="C130" s="2">
        <v>85.912351323410761</v>
      </c>
      <c r="D130" s="2">
        <v>1108.1681416044394</v>
      </c>
      <c r="E130" s="2"/>
      <c r="F130" s="2"/>
      <c r="G130" s="2"/>
      <c r="H130" s="2"/>
      <c r="I130" s="2"/>
      <c r="J130" s="40"/>
      <c r="K130" s="40"/>
      <c r="L130" s="40"/>
      <c r="M130" s="40"/>
      <c r="N130" s="40"/>
      <c r="O130" s="7">
        <f t="shared" si="35"/>
        <v>1194.0804929278502</v>
      </c>
    </row>
    <row r="131" spans="2:15" collapsed="1" x14ac:dyDescent="0.25"/>
    <row r="132" spans="2:15" x14ac:dyDescent="0.25">
      <c r="B132" t="s">
        <v>48</v>
      </c>
    </row>
    <row r="133" spans="2:15" ht="30.75" hidden="1" outlineLevel="1" thickBot="1" x14ac:dyDescent="0.3">
      <c r="B133" s="10" t="s">
        <v>48</v>
      </c>
      <c r="C133" s="38" t="s">
        <v>46</v>
      </c>
      <c r="D133" s="38" t="s">
        <v>47</v>
      </c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12" t="s">
        <v>22</v>
      </c>
    </row>
    <row r="134" spans="2:15" hidden="1" outlineLevel="1" x14ac:dyDescent="0.25">
      <c r="B134" s="8" t="s">
        <v>5</v>
      </c>
      <c r="C134" s="1">
        <v>26.812898236279889</v>
      </c>
      <c r="D134" s="1">
        <v>319.60475868899448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>
        <f>SUM(C134:N134)</f>
        <v>346.41765692527434</v>
      </c>
    </row>
    <row r="135" spans="2:15" hidden="1" outlineLevel="1" x14ac:dyDescent="0.25">
      <c r="B135" s="4" t="s">
        <v>6</v>
      </c>
      <c r="C135" s="1">
        <v>51.128508093236348</v>
      </c>
      <c r="D135" s="1">
        <v>75.053896770205213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>
        <f t="shared" ref="O135:O152" si="36">SUM(C135:J135)</f>
        <v>126.18240486344156</v>
      </c>
    </row>
    <row r="136" spans="2:15" hidden="1" outlineLevel="1" x14ac:dyDescent="0.25">
      <c r="B136" s="4" t="s">
        <v>7</v>
      </c>
      <c r="C136" s="1">
        <v>17.222525378268582</v>
      </c>
      <c r="D136" s="1">
        <v>194.24013404882044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>
        <f t="shared" si="36"/>
        <v>211.46265942708902</v>
      </c>
    </row>
    <row r="137" spans="2:15" hidden="1" outlineLevel="1" x14ac:dyDescent="0.25">
      <c r="B137" s="4" t="s">
        <v>8</v>
      </c>
      <c r="C137" s="1">
        <v>13.27075623991499</v>
      </c>
      <c r="D137" s="1"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>
        <f t="shared" si="36"/>
        <v>13.27075623991499</v>
      </c>
    </row>
    <row r="138" spans="2:15" hidden="1" outlineLevel="1" x14ac:dyDescent="0.25">
      <c r="B138" s="4" t="s">
        <v>9</v>
      </c>
      <c r="C138" s="1">
        <v>2.0444614456199552</v>
      </c>
      <c r="D138" s="1"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>
        <f t="shared" si="36"/>
        <v>2.0444614456199552</v>
      </c>
    </row>
    <row r="139" spans="2:15" hidden="1" outlineLevel="1" x14ac:dyDescent="0.25">
      <c r="B139" s="4" t="s">
        <v>10</v>
      </c>
      <c r="C139" s="1">
        <v>9.7136147450160042</v>
      </c>
      <c r="D139" s="1"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>
        <f t="shared" si="36"/>
        <v>9.7136147450160042</v>
      </c>
    </row>
    <row r="140" spans="2:15" hidden="1" outlineLevel="1" x14ac:dyDescent="0.25">
      <c r="B140" s="4" t="s">
        <v>11</v>
      </c>
      <c r="C140" s="1">
        <v>0</v>
      </c>
      <c r="D140" s="1"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>
        <f t="shared" si="36"/>
        <v>0</v>
      </c>
    </row>
    <row r="141" spans="2:15" hidden="1" outlineLevel="1" x14ac:dyDescent="0.25">
      <c r="B141" s="4" t="s">
        <v>12</v>
      </c>
      <c r="C141" s="1">
        <v>0</v>
      </c>
      <c r="D141" s="1"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>
        <f t="shared" si="36"/>
        <v>0</v>
      </c>
    </row>
    <row r="142" spans="2:15" hidden="1" outlineLevel="1" x14ac:dyDescent="0.25">
      <c r="B142" s="4" t="s">
        <v>13</v>
      </c>
      <c r="C142" s="1">
        <v>124.84927318646618</v>
      </c>
      <c r="D142" s="1">
        <v>26.569689873725522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>
        <f t="shared" si="36"/>
        <v>151.41896306019169</v>
      </c>
    </row>
    <row r="143" spans="2:15" hidden="1" outlineLevel="1" x14ac:dyDescent="0.25">
      <c r="B143" s="4" t="s">
        <v>14</v>
      </c>
      <c r="C143" s="1">
        <v>62.076882541803101</v>
      </c>
      <c r="D143" s="1">
        <v>61.319847388854285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>
        <f t="shared" si="36"/>
        <v>123.39672993065739</v>
      </c>
    </row>
    <row r="144" spans="2:15" hidden="1" outlineLevel="1" x14ac:dyDescent="0.25">
      <c r="B144" s="4" t="s">
        <v>15</v>
      </c>
      <c r="C144" s="1">
        <v>0</v>
      </c>
      <c r="D144" s="1">
        <v>17.987001426777226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>
        <f t="shared" si="36"/>
        <v>17.987001426777226</v>
      </c>
    </row>
    <row r="145" spans="2:15" ht="15.75" hidden="1" outlineLevel="1" thickBot="1" x14ac:dyDescent="0.3">
      <c r="B145" s="5" t="s">
        <v>16</v>
      </c>
      <c r="C145" s="14">
        <v>0</v>
      </c>
      <c r="D145" s="14">
        <v>0</v>
      </c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>
        <f t="shared" si="36"/>
        <v>0</v>
      </c>
    </row>
    <row r="146" spans="2:15" ht="15.75" hidden="1" outlineLevel="1" thickBot="1" x14ac:dyDescent="0.3">
      <c r="B146" s="13" t="s">
        <v>0</v>
      </c>
      <c r="C146" s="39">
        <v>307.11891986660504</v>
      </c>
      <c r="D146" s="39">
        <v>694.77532819737735</v>
      </c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16">
        <f t="shared" si="36"/>
        <v>1001.8942480639823</v>
      </c>
    </row>
    <row r="147" spans="2:15" hidden="1" outlineLevel="1" x14ac:dyDescent="0.25">
      <c r="B147" s="8" t="s">
        <v>17</v>
      </c>
      <c r="C147" s="3">
        <v>29.17629738732748</v>
      </c>
      <c r="D147" s="3">
        <v>66.003656178750845</v>
      </c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>
        <f t="shared" si="36"/>
        <v>95.179953566078325</v>
      </c>
    </row>
    <row r="148" spans="2:15" hidden="1" outlineLevel="1" x14ac:dyDescent="0.25">
      <c r="B148" s="4" t="s">
        <v>18</v>
      </c>
      <c r="C148" s="3">
        <v>0</v>
      </c>
      <c r="D148" s="3">
        <v>0</v>
      </c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>
        <f t="shared" si="36"/>
        <v>0</v>
      </c>
    </row>
    <row r="149" spans="2:15" hidden="1" outlineLevel="1" x14ac:dyDescent="0.25">
      <c r="B149" s="4" t="s">
        <v>19</v>
      </c>
      <c r="C149" s="3">
        <v>3.0711891986660507</v>
      </c>
      <c r="D149" s="3">
        <v>6.9477532819737737</v>
      </c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>
        <f t="shared" si="36"/>
        <v>10.018942480639824</v>
      </c>
    </row>
    <row r="150" spans="2:15" ht="15.75" hidden="1" outlineLevel="1" thickBot="1" x14ac:dyDescent="0.3">
      <c r="B150" s="5" t="s">
        <v>20</v>
      </c>
      <c r="C150" s="17">
        <v>13.820351393997226</v>
      </c>
      <c r="D150" s="17">
        <v>31.264889768881979</v>
      </c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>
        <f t="shared" si="36"/>
        <v>45.085241162879207</v>
      </c>
    </row>
    <row r="151" spans="2:15" ht="15.75" hidden="1" outlineLevel="1" thickBot="1" x14ac:dyDescent="0.3">
      <c r="B151" s="9" t="s">
        <v>21</v>
      </c>
      <c r="C151" s="18">
        <v>30.711891986660504</v>
      </c>
      <c r="D151" s="18">
        <v>69.477532819737732</v>
      </c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>
        <f t="shared" si="36"/>
        <v>100.18942480639824</v>
      </c>
    </row>
    <row r="152" spans="2:15" ht="15.75" hidden="1" outlineLevel="1" thickBot="1" x14ac:dyDescent="0.3">
      <c r="B152" s="6" t="s">
        <v>1</v>
      </c>
      <c r="C152" s="2">
        <v>383.89864983325629</v>
      </c>
      <c r="D152" s="2">
        <v>868.46916024672157</v>
      </c>
      <c r="E152" s="2"/>
      <c r="F152" s="2"/>
      <c r="G152" s="2"/>
      <c r="H152" s="2"/>
      <c r="I152" s="2"/>
      <c r="J152" s="40"/>
      <c r="K152" s="40"/>
      <c r="L152" s="40"/>
      <c r="M152" s="40"/>
      <c r="N152" s="40"/>
      <c r="O152" s="7">
        <f t="shared" si="36"/>
        <v>1252.367810079978</v>
      </c>
    </row>
    <row r="153" spans="2:15" collapsed="1" x14ac:dyDescent="0.25"/>
    <row r="154" spans="2:15" x14ac:dyDescent="0.25">
      <c r="B154" t="s">
        <v>36</v>
      </c>
    </row>
    <row r="155" spans="2:15" ht="30.75" hidden="1" outlineLevel="1" thickBot="1" x14ac:dyDescent="0.3">
      <c r="B155" s="10" t="s">
        <v>36</v>
      </c>
      <c r="C155" s="38" t="s">
        <v>49</v>
      </c>
      <c r="D155" s="38" t="s">
        <v>50</v>
      </c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12" t="s">
        <v>22</v>
      </c>
    </row>
    <row r="156" spans="2:15" hidden="1" outlineLevel="1" x14ac:dyDescent="0.25">
      <c r="B156" s="8" t="s">
        <v>5</v>
      </c>
      <c r="C156" s="1">
        <v>663.48421280171715</v>
      </c>
      <c r="D156" s="1">
        <v>390.17187372555622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>
        <f>SUM(C156:N156)</f>
        <v>1053.6560865272734</v>
      </c>
    </row>
    <row r="157" spans="2:15" hidden="1" outlineLevel="1" x14ac:dyDescent="0.25">
      <c r="B157" s="4" t="s">
        <v>6</v>
      </c>
      <c r="C157" s="1">
        <v>223.84311712196256</v>
      </c>
      <c r="D157" s="1">
        <v>169.91656693653846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>
        <f t="shared" ref="O157:O174" si="37">SUM(C157:J157)</f>
        <v>393.75968405850102</v>
      </c>
    </row>
    <row r="158" spans="2:15" hidden="1" outlineLevel="1" x14ac:dyDescent="0.25">
      <c r="B158" s="4" t="s">
        <v>7</v>
      </c>
      <c r="C158" s="1">
        <v>222.902575262574</v>
      </c>
      <c r="D158" s="1">
        <v>408.00575706145202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>
        <f t="shared" si="37"/>
        <v>630.90833232402599</v>
      </c>
    </row>
    <row r="159" spans="2:15" hidden="1" outlineLevel="1" x14ac:dyDescent="0.25">
      <c r="B159" s="4" t="s">
        <v>8</v>
      </c>
      <c r="C159" s="1">
        <v>0</v>
      </c>
      <c r="D159" s="1"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>
        <f t="shared" si="37"/>
        <v>0</v>
      </c>
    </row>
    <row r="160" spans="2:15" hidden="1" outlineLevel="1" x14ac:dyDescent="0.25">
      <c r="B160" s="4" t="s">
        <v>9</v>
      </c>
      <c r="C160" s="1">
        <v>0</v>
      </c>
      <c r="D160" s="1"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>
        <f t="shared" si="37"/>
        <v>0</v>
      </c>
    </row>
    <row r="161" spans="2:15" hidden="1" outlineLevel="1" x14ac:dyDescent="0.25">
      <c r="B161" s="4" t="s">
        <v>10</v>
      </c>
      <c r="C161" s="1">
        <v>19.427229490032008</v>
      </c>
      <c r="D161" s="1">
        <v>2.4108489608112009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>
        <f t="shared" si="37"/>
        <v>21.838078450843209</v>
      </c>
    </row>
    <row r="162" spans="2:15" hidden="1" outlineLevel="1" x14ac:dyDescent="0.25">
      <c r="B162" s="4" t="s">
        <v>11</v>
      </c>
      <c r="C162" s="1">
        <v>0</v>
      </c>
      <c r="D162" s="1"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>
        <f t="shared" si="37"/>
        <v>0</v>
      </c>
    </row>
    <row r="163" spans="2:15" hidden="1" outlineLevel="1" x14ac:dyDescent="0.25">
      <c r="B163" s="4" t="s">
        <v>12</v>
      </c>
      <c r="C163" s="1">
        <v>4.4944177952527742</v>
      </c>
      <c r="D163" s="1">
        <v>13.891836821690394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>
        <f t="shared" si="37"/>
        <v>18.38625461694317</v>
      </c>
    </row>
    <row r="164" spans="2:15" hidden="1" outlineLevel="1" x14ac:dyDescent="0.25">
      <c r="B164" s="4" t="s">
        <v>13</v>
      </c>
      <c r="C164" s="1">
        <v>557.88766244897624</v>
      </c>
      <c r="D164" s="1">
        <v>569.6304341691814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>
        <f t="shared" si="37"/>
        <v>1127.5180966181576</v>
      </c>
    </row>
    <row r="165" spans="2:15" hidden="1" outlineLevel="1" x14ac:dyDescent="0.25">
      <c r="B165" s="4" t="s">
        <v>14</v>
      </c>
      <c r="C165" s="1">
        <v>81.381278941997977</v>
      </c>
      <c r="D165" s="1">
        <v>89.708665624434957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>
        <f t="shared" si="37"/>
        <v>171.08994456643293</v>
      </c>
    </row>
    <row r="166" spans="2:15" hidden="1" outlineLevel="1" x14ac:dyDescent="0.25">
      <c r="B166" s="4" t="s">
        <v>15</v>
      </c>
      <c r="C166" s="1">
        <v>43.308563052076188</v>
      </c>
      <c r="D166" s="1">
        <v>101.35831985186064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>
        <f t="shared" si="37"/>
        <v>144.66688290393682</v>
      </c>
    </row>
    <row r="167" spans="2:15" ht="15.75" hidden="1" outlineLevel="1" thickBot="1" x14ac:dyDescent="0.3">
      <c r="B167" s="5" t="s">
        <v>16</v>
      </c>
      <c r="C167" s="14">
        <v>0</v>
      </c>
      <c r="D167" s="14">
        <v>0</v>
      </c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>
        <f t="shared" si="37"/>
        <v>0</v>
      </c>
    </row>
    <row r="168" spans="2:15" ht="15.75" hidden="1" outlineLevel="1" thickBot="1" x14ac:dyDescent="0.3">
      <c r="B168" s="13" t="s">
        <v>0</v>
      </c>
      <c r="C168" s="39">
        <v>1816.7290569145889</v>
      </c>
      <c r="D168" s="39">
        <v>1745.0943031515251</v>
      </c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16">
        <f t="shared" si="37"/>
        <v>3561.8233600661142</v>
      </c>
    </row>
    <row r="169" spans="2:15" hidden="1" outlineLevel="1" x14ac:dyDescent="0.25">
      <c r="B169" s="8" t="s">
        <v>17</v>
      </c>
      <c r="C169" s="3">
        <v>172.58926040688596</v>
      </c>
      <c r="D169" s="3">
        <v>165.7839587993949</v>
      </c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>
        <f t="shared" si="37"/>
        <v>338.37321920628085</v>
      </c>
    </row>
    <row r="170" spans="2:15" hidden="1" outlineLevel="1" x14ac:dyDescent="0.25">
      <c r="B170" s="4" t="s">
        <v>18</v>
      </c>
      <c r="C170" s="3">
        <v>0</v>
      </c>
      <c r="D170" s="3">
        <v>0</v>
      </c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>
        <f t="shared" si="37"/>
        <v>0</v>
      </c>
    </row>
    <row r="171" spans="2:15" hidden="1" outlineLevel="1" x14ac:dyDescent="0.25">
      <c r="B171" s="4" t="s">
        <v>19</v>
      </c>
      <c r="C171" s="3">
        <v>18.167290569145891</v>
      </c>
      <c r="D171" s="3">
        <v>17.450943031515251</v>
      </c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>
        <f t="shared" si="37"/>
        <v>35.618233600661142</v>
      </c>
    </row>
    <row r="172" spans="2:15" ht="15.75" hidden="1" outlineLevel="1" thickBot="1" x14ac:dyDescent="0.3">
      <c r="B172" s="5" t="s">
        <v>20</v>
      </c>
      <c r="C172" s="17">
        <v>81.752807561156501</v>
      </c>
      <c r="D172" s="17">
        <v>78.529243641818624</v>
      </c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>
        <f t="shared" si="37"/>
        <v>160.28205120297514</v>
      </c>
    </row>
    <row r="173" spans="2:15" ht="15.75" hidden="1" outlineLevel="1" thickBot="1" x14ac:dyDescent="0.3">
      <c r="B173" s="9" t="s">
        <v>21</v>
      </c>
      <c r="C173" s="18">
        <v>181.67290569145891</v>
      </c>
      <c r="D173" s="18">
        <v>174.50943031515251</v>
      </c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>
        <f t="shared" si="37"/>
        <v>356.18233600661142</v>
      </c>
    </row>
    <row r="174" spans="2:15" ht="15.75" hidden="1" outlineLevel="1" thickBot="1" x14ac:dyDescent="0.3">
      <c r="B174" s="6" t="s">
        <v>1</v>
      </c>
      <c r="C174" s="2">
        <v>2270.9113211432359</v>
      </c>
      <c r="D174" s="2">
        <v>2181.3678789394062</v>
      </c>
      <c r="E174" s="2"/>
      <c r="F174" s="2"/>
      <c r="G174" s="2"/>
      <c r="H174" s="2"/>
      <c r="I174" s="2"/>
      <c r="J174" s="40"/>
      <c r="K174" s="40"/>
      <c r="L174" s="40"/>
      <c r="M174" s="40"/>
      <c r="N174" s="40"/>
      <c r="O174" s="7">
        <f t="shared" si="37"/>
        <v>4452.2792000826421</v>
      </c>
    </row>
    <row r="175" spans="2:15" collapsed="1" x14ac:dyDescent="0.25"/>
    <row r="176" spans="2:15" x14ac:dyDescent="0.25">
      <c r="B176" t="s">
        <v>52</v>
      </c>
    </row>
    <row r="177" spans="2:15" ht="45.75" hidden="1" outlineLevel="1" thickBot="1" x14ac:dyDescent="0.3">
      <c r="B177" s="10" t="s">
        <v>52</v>
      </c>
      <c r="C177" s="38" t="s">
        <v>51</v>
      </c>
      <c r="D177" s="38" t="s">
        <v>53</v>
      </c>
      <c r="E177" s="11" t="s">
        <v>54</v>
      </c>
      <c r="F177" s="11" t="s">
        <v>55</v>
      </c>
      <c r="G177" s="11"/>
      <c r="H177" s="11"/>
      <c r="I177" s="11"/>
      <c r="J177" s="11"/>
      <c r="K177" s="11"/>
      <c r="L177" s="38"/>
      <c r="M177" s="38"/>
      <c r="N177" s="38"/>
      <c r="O177" s="12" t="s">
        <v>22</v>
      </c>
    </row>
    <row r="178" spans="2:15" hidden="1" outlineLevel="1" x14ac:dyDescent="0.25">
      <c r="B178" s="8" t="s">
        <v>5</v>
      </c>
      <c r="C178" s="1">
        <v>1549.9526870917716</v>
      </c>
      <c r="D178" s="1">
        <v>53.038255666543208</v>
      </c>
      <c r="E178" s="1">
        <v>399.94517730485848</v>
      </c>
      <c r="F178" s="1">
        <v>486.54179283036888</v>
      </c>
      <c r="G178" s="1"/>
      <c r="H178" s="1"/>
      <c r="I178" s="1"/>
      <c r="J178" s="1"/>
      <c r="K178" s="1"/>
      <c r="L178" s="1"/>
      <c r="M178" s="1"/>
      <c r="N178" s="1"/>
      <c r="O178" s="1">
        <f>SUM(C178:N178)</f>
        <v>2489.4779128935425</v>
      </c>
    </row>
    <row r="179" spans="2:15" hidden="1" outlineLevel="1" x14ac:dyDescent="0.25">
      <c r="B179" s="4" t="s">
        <v>6</v>
      </c>
      <c r="C179" s="1">
        <v>65.971840470363674</v>
      </c>
      <c r="D179" s="1">
        <v>7.3237680430416017</v>
      </c>
      <c r="E179" s="1">
        <v>116.1633066667718</v>
      </c>
      <c r="F179" s="1">
        <v>144.98072770975057</v>
      </c>
      <c r="G179" s="1"/>
      <c r="H179" s="1"/>
      <c r="I179" s="1"/>
      <c r="J179" s="1"/>
      <c r="K179" s="1"/>
      <c r="L179" s="1"/>
      <c r="M179" s="1"/>
      <c r="N179" s="1"/>
      <c r="O179" s="1">
        <f t="shared" ref="O179:O196" si="38">SUM(C179:J179)</f>
        <v>334.43964288992765</v>
      </c>
    </row>
    <row r="180" spans="2:15" hidden="1" outlineLevel="1" x14ac:dyDescent="0.25">
      <c r="B180" s="4" t="s">
        <v>7</v>
      </c>
      <c r="C180" s="1">
        <v>134.01215159510971</v>
      </c>
      <c r="D180" s="1">
        <v>77.828966587121329</v>
      </c>
      <c r="E180" s="1">
        <v>509.4664807934858</v>
      </c>
      <c r="F180" s="1">
        <v>382.92892705866615</v>
      </c>
      <c r="G180" s="1"/>
      <c r="H180" s="1"/>
      <c r="I180" s="1"/>
      <c r="J180" s="1"/>
      <c r="K180" s="1"/>
      <c r="L180" s="1"/>
      <c r="M180" s="1"/>
      <c r="N180" s="1"/>
      <c r="O180" s="1">
        <f t="shared" si="38"/>
        <v>1104.2365260343829</v>
      </c>
    </row>
    <row r="181" spans="2:15" hidden="1" outlineLevel="1" x14ac:dyDescent="0.25">
      <c r="B181" s="4" t="s">
        <v>8</v>
      </c>
      <c r="C181" s="1">
        <v>0</v>
      </c>
      <c r="D181" s="1">
        <v>0</v>
      </c>
      <c r="E181" s="1">
        <v>0</v>
      </c>
      <c r="F181" s="1">
        <v>0</v>
      </c>
      <c r="G181" s="1"/>
      <c r="H181" s="1"/>
      <c r="I181" s="1"/>
      <c r="J181" s="1"/>
      <c r="K181" s="1"/>
      <c r="L181" s="1"/>
      <c r="M181" s="1"/>
      <c r="N181" s="1"/>
      <c r="O181" s="1">
        <f t="shared" si="38"/>
        <v>0</v>
      </c>
    </row>
    <row r="182" spans="2:15" hidden="1" outlineLevel="1" x14ac:dyDescent="0.25">
      <c r="B182" s="4" t="s">
        <v>9</v>
      </c>
      <c r="C182" s="1">
        <v>0</v>
      </c>
      <c r="D182" s="1">
        <v>0</v>
      </c>
      <c r="E182" s="1">
        <v>0</v>
      </c>
      <c r="F182" s="1">
        <v>0</v>
      </c>
      <c r="G182" s="1"/>
      <c r="H182" s="1"/>
      <c r="I182" s="1"/>
      <c r="J182" s="1"/>
      <c r="K182" s="1"/>
      <c r="L182" s="1"/>
      <c r="M182" s="1"/>
      <c r="N182" s="1"/>
      <c r="O182" s="1">
        <f t="shared" si="38"/>
        <v>0</v>
      </c>
    </row>
    <row r="183" spans="2:15" hidden="1" outlineLevel="1" x14ac:dyDescent="0.25">
      <c r="B183" s="4" t="s">
        <v>10</v>
      </c>
      <c r="C183" s="1">
        <v>0</v>
      </c>
      <c r="D183" s="1">
        <v>0</v>
      </c>
      <c r="E183" s="1">
        <v>0</v>
      </c>
      <c r="F183" s="1">
        <v>0</v>
      </c>
      <c r="G183" s="1"/>
      <c r="H183" s="1"/>
      <c r="I183" s="1"/>
      <c r="J183" s="1"/>
      <c r="K183" s="1"/>
      <c r="L183" s="1"/>
      <c r="M183" s="1"/>
      <c r="N183" s="1"/>
      <c r="O183" s="1">
        <f t="shared" si="38"/>
        <v>0</v>
      </c>
    </row>
    <row r="184" spans="2:15" hidden="1" outlineLevel="1" x14ac:dyDescent="0.25">
      <c r="B184" s="4" t="s">
        <v>11</v>
      </c>
      <c r="C184" s="1">
        <v>0</v>
      </c>
      <c r="D184" s="1">
        <v>0</v>
      </c>
      <c r="E184" s="1">
        <v>0</v>
      </c>
      <c r="F184" s="1">
        <v>0</v>
      </c>
      <c r="G184" s="1"/>
      <c r="H184" s="1"/>
      <c r="I184" s="1"/>
      <c r="J184" s="1"/>
      <c r="K184" s="1"/>
      <c r="L184" s="1"/>
      <c r="M184" s="1"/>
      <c r="N184" s="1"/>
      <c r="O184" s="1">
        <f t="shared" si="38"/>
        <v>0</v>
      </c>
    </row>
    <row r="185" spans="2:15" hidden="1" outlineLevel="1" x14ac:dyDescent="0.25">
      <c r="B185" s="4" t="s">
        <v>12</v>
      </c>
      <c r="C185" s="1">
        <v>0</v>
      </c>
      <c r="D185" s="1">
        <v>0</v>
      </c>
      <c r="E185" s="1">
        <v>13.483253385758324</v>
      </c>
      <c r="F185" s="1">
        <v>18.38625461694317</v>
      </c>
      <c r="G185" s="1"/>
      <c r="H185" s="1"/>
      <c r="I185" s="1"/>
      <c r="J185" s="1"/>
      <c r="K185" s="1"/>
      <c r="L185" s="1"/>
      <c r="M185" s="1"/>
      <c r="N185" s="1"/>
      <c r="O185" s="1">
        <f t="shared" si="38"/>
        <v>31.869508002701494</v>
      </c>
    </row>
    <row r="186" spans="2:15" hidden="1" outlineLevel="1" x14ac:dyDescent="0.25">
      <c r="B186" s="4" t="s">
        <v>13</v>
      </c>
      <c r="C186" s="1">
        <v>605.1250651150101</v>
      </c>
      <c r="D186" s="1">
        <v>17.775537951195361</v>
      </c>
      <c r="E186" s="1">
        <v>423.83305673686448</v>
      </c>
      <c r="F186" s="1">
        <v>346.66190288715546</v>
      </c>
      <c r="G186" s="1"/>
      <c r="H186" s="1"/>
      <c r="I186" s="1"/>
      <c r="J186" s="1"/>
      <c r="K186" s="1"/>
      <c r="L186" s="1"/>
      <c r="M186" s="1"/>
      <c r="N186" s="1"/>
      <c r="O186" s="1">
        <f t="shared" si="38"/>
        <v>1393.3955626902255</v>
      </c>
    </row>
    <row r="187" spans="2:15" hidden="1" outlineLevel="1" x14ac:dyDescent="0.25">
      <c r="B187" s="4" t="s">
        <v>14</v>
      </c>
      <c r="C187" s="1">
        <v>27.253265506157462</v>
      </c>
      <c r="D187" s="1">
        <v>22.711054588464549</v>
      </c>
      <c r="E187" s="1">
        <v>30.281406117952731</v>
      </c>
      <c r="F187" s="1">
        <v>24.225124894362185</v>
      </c>
      <c r="G187" s="1"/>
      <c r="H187" s="1"/>
      <c r="I187" s="1"/>
      <c r="J187" s="1"/>
      <c r="K187" s="1"/>
      <c r="L187" s="1"/>
      <c r="M187" s="1"/>
      <c r="N187" s="1"/>
      <c r="O187" s="1">
        <f t="shared" si="38"/>
        <v>104.47085110693692</v>
      </c>
    </row>
    <row r="188" spans="2:15" hidden="1" outlineLevel="1" x14ac:dyDescent="0.25">
      <c r="B188" s="4" t="s">
        <v>15</v>
      </c>
      <c r="C188" s="1">
        <v>0</v>
      </c>
      <c r="D188" s="1">
        <v>0</v>
      </c>
      <c r="E188" s="1">
        <v>110.9870688107608</v>
      </c>
      <c r="F188" s="1">
        <v>116.9969834965426</v>
      </c>
      <c r="G188" s="1"/>
      <c r="H188" s="1"/>
      <c r="I188" s="1"/>
      <c r="J188" s="1"/>
      <c r="K188" s="1"/>
      <c r="L188" s="1"/>
      <c r="M188" s="1"/>
      <c r="N188" s="1"/>
      <c r="O188" s="1">
        <f t="shared" si="38"/>
        <v>227.98405230730339</v>
      </c>
    </row>
    <row r="189" spans="2:15" ht="15.75" hidden="1" outlineLevel="1" thickBot="1" x14ac:dyDescent="0.3">
      <c r="B189" s="5" t="s">
        <v>16</v>
      </c>
      <c r="C189" s="14">
        <v>0</v>
      </c>
      <c r="D189" s="14">
        <v>0</v>
      </c>
      <c r="E189" s="14">
        <v>0</v>
      </c>
      <c r="F189" s="14">
        <v>0</v>
      </c>
      <c r="G189" s="14"/>
      <c r="H189" s="14"/>
      <c r="I189" s="14"/>
      <c r="J189" s="14"/>
      <c r="K189" s="14"/>
      <c r="L189" s="14"/>
      <c r="M189" s="14"/>
      <c r="N189" s="14"/>
      <c r="O189" s="14">
        <f t="shared" si="38"/>
        <v>0</v>
      </c>
    </row>
    <row r="190" spans="2:15" ht="15.75" hidden="1" outlineLevel="1" thickBot="1" x14ac:dyDescent="0.3">
      <c r="B190" s="13" t="s">
        <v>0</v>
      </c>
      <c r="C190" s="15">
        <v>2382.3150097784123</v>
      </c>
      <c r="D190" s="39">
        <v>178.67758283636604</v>
      </c>
      <c r="E190" s="15">
        <v>1604.1597498164522</v>
      </c>
      <c r="F190" s="39">
        <v>1520.7217134937889</v>
      </c>
      <c r="G190" s="15"/>
      <c r="H190" s="15"/>
      <c r="I190" s="15"/>
      <c r="J190" s="15"/>
      <c r="K190" s="15"/>
      <c r="L190" s="39"/>
      <c r="M190" s="39"/>
      <c r="N190" s="39"/>
      <c r="O190" s="16">
        <f t="shared" si="38"/>
        <v>5685.87405592502</v>
      </c>
    </row>
    <row r="191" spans="2:15" hidden="1" outlineLevel="1" x14ac:dyDescent="0.25">
      <c r="B191" s="8" t="s">
        <v>17</v>
      </c>
      <c r="C191" s="3">
        <v>226.31992592894917</v>
      </c>
      <c r="D191" s="3">
        <v>16.974370369454775</v>
      </c>
      <c r="E191" s="3">
        <v>152.39517623256296</v>
      </c>
      <c r="F191" s="3">
        <v>144.46856278190995</v>
      </c>
      <c r="G191" s="3"/>
      <c r="H191" s="3"/>
      <c r="I191" s="3"/>
      <c r="J191" s="3"/>
      <c r="K191" s="3"/>
      <c r="L191" s="3"/>
      <c r="M191" s="3"/>
      <c r="N191" s="3"/>
      <c r="O191" s="3">
        <f t="shared" si="38"/>
        <v>540.15803531287679</v>
      </c>
    </row>
    <row r="192" spans="2:15" hidden="1" outlineLevel="1" x14ac:dyDescent="0.25">
      <c r="B192" s="4" t="s">
        <v>18</v>
      </c>
      <c r="C192" s="3">
        <v>0</v>
      </c>
      <c r="D192" s="3">
        <v>0</v>
      </c>
      <c r="E192" s="3">
        <v>0</v>
      </c>
      <c r="F192" s="3">
        <v>0</v>
      </c>
      <c r="G192" s="3"/>
      <c r="H192" s="3"/>
      <c r="I192" s="3"/>
      <c r="J192" s="3"/>
      <c r="K192" s="3"/>
      <c r="L192" s="3"/>
      <c r="M192" s="3"/>
      <c r="N192" s="3"/>
      <c r="O192" s="3">
        <f t="shared" si="38"/>
        <v>0</v>
      </c>
    </row>
    <row r="193" spans="2:15" hidden="1" outlineLevel="1" x14ac:dyDescent="0.25">
      <c r="B193" s="4" t="s">
        <v>19</v>
      </c>
      <c r="C193" s="3">
        <v>23.823150097784122</v>
      </c>
      <c r="D193" s="3">
        <v>1.7867758283636606</v>
      </c>
      <c r="E193" s="3">
        <v>16.041597498164521</v>
      </c>
      <c r="F193" s="3">
        <v>15.20721713493789</v>
      </c>
      <c r="G193" s="3"/>
      <c r="H193" s="3"/>
      <c r="I193" s="3"/>
      <c r="J193" s="3"/>
      <c r="K193" s="3"/>
      <c r="L193" s="3"/>
      <c r="M193" s="3"/>
      <c r="N193" s="3"/>
      <c r="O193" s="3">
        <f t="shared" si="38"/>
        <v>56.858740559250194</v>
      </c>
    </row>
    <row r="194" spans="2:15" ht="15.75" hidden="1" outlineLevel="1" thickBot="1" x14ac:dyDescent="0.3">
      <c r="B194" s="5" t="s">
        <v>20</v>
      </c>
      <c r="C194" s="17">
        <v>107.20417544002855</v>
      </c>
      <c r="D194" s="17">
        <v>8.0404912276364708</v>
      </c>
      <c r="E194" s="17">
        <v>72.187188741740343</v>
      </c>
      <c r="F194" s="17">
        <v>68.432477107220492</v>
      </c>
      <c r="G194" s="17"/>
      <c r="H194" s="17"/>
      <c r="I194" s="17"/>
      <c r="J194" s="17"/>
      <c r="K194" s="17"/>
      <c r="L194" s="17"/>
      <c r="M194" s="17"/>
      <c r="N194" s="17"/>
      <c r="O194" s="17">
        <f t="shared" si="38"/>
        <v>255.86433251662584</v>
      </c>
    </row>
    <row r="195" spans="2:15" ht="15.75" hidden="1" outlineLevel="1" thickBot="1" x14ac:dyDescent="0.3">
      <c r="B195" s="9" t="s">
        <v>21</v>
      </c>
      <c r="C195" s="18">
        <v>238.23150097784125</v>
      </c>
      <c r="D195" s="18">
        <v>17.867758283636604</v>
      </c>
      <c r="E195" s="18">
        <v>160.41597498164523</v>
      </c>
      <c r="F195" s="18">
        <v>152.07217134937889</v>
      </c>
      <c r="G195" s="18"/>
      <c r="H195" s="18"/>
      <c r="I195" s="18"/>
      <c r="J195" s="18"/>
      <c r="K195" s="18"/>
      <c r="L195" s="18"/>
      <c r="M195" s="18"/>
      <c r="N195" s="18"/>
      <c r="O195" s="18">
        <f t="shared" si="38"/>
        <v>568.58740559250202</v>
      </c>
    </row>
    <row r="196" spans="2:15" ht="15.75" hidden="1" outlineLevel="1" thickBot="1" x14ac:dyDescent="0.3">
      <c r="B196" s="6" t="s">
        <v>1</v>
      </c>
      <c r="C196" s="2">
        <v>2977.8937622230151</v>
      </c>
      <c r="D196" s="40">
        <v>223.34697854545755</v>
      </c>
      <c r="E196" s="2">
        <v>2005.1996872705652</v>
      </c>
      <c r="F196" s="40">
        <v>1900.902141867236</v>
      </c>
      <c r="G196" s="2"/>
      <c r="H196" s="2"/>
      <c r="I196" s="2"/>
      <c r="J196" s="2"/>
      <c r="K196" s="2"/>
      <c r="L196" s="40"/>
      <c r="M196" s="40"/>
      <c r="N196" s="40"/>
      <c r="O196" s="7">
        <f t="shared" si="38"/>
        <v>7107.3425699062736</v>
      </c>
    </row>
    <row r="197" spans="2:15" collapsed="1" x14ac:dyDescent="0.25"/>
    <row r="198" spans="2:15" x14ac:dyDescent="0.25">
      <c r="B198" t="s">
        <v>39</v>
      </c>
    </row>
    <row r="199" spans="2:15" ht="15.75" hidden="1" outlineLevel="1" thickBot="1" x14ac:dyDescent="0.3">
      <c r="B199" s="10" t="s">
        <v>39</v>
      </c>
      <c r="C199" s="83" t="s">
        <v>56</v>
      </c>
      <c r="D199" s="84" t="s">
        <v>57</v>
      </c>
      <c r="E199" s="85" t="s">
        <v>58</v>
      </c>
      <c r="F199" s="11"/>
      <c r="G199" s="11"/>
      <c r="H199" s="11"/>
      <c r="I199" s="11"/>
      <c r="J199" s="11"/>
      <c r="K199" s="11"/>
      <c r="L199" s="38"/>
      <c r="M199" s="38"/>
      <c r="N199" s="38"/>
      <c r="O199" s="12" t="s">
        <v>22</v>
      </c>
    </row>
    <row r="200" spans="2:15" hidden="1" outlineLevel="1" x14ac:dyDescent="0.25">
      <c r="B200" s="8" t="s">
        <v>5</v>
      </c>
      <c r="C200" s="1">
        <v>91.110589580911736</v>
      </c>
      <c r="D200" s="1">
        <v>202.15371678160071</v>
      </c>
      <c r="E200" s="1">
        <v>76.233596750985825</v>
      </c>
      <c r="F200" s="1"/>
      <c r="G200" s="1"/>
      <c r="H200" s="1"/>
      <c r="I200" s="1"/>
      <c r="J200" s="1"/>
      <c r="K200" s="1"/>
      <c r="L200" s="1"/>
      <c r="M200" s="1"/>
      <c r="N200" s="1"/>
      <c r="O200" s="1">
        <f>SUM(C200:N200)</f>
        <v>369.4979031134983</v>
      </c>
    </row>
    <row r="201" spans="2:15" hidden="1" outlineLevel="1" x14ac:dyDescent="0.25">
      <c r="B201" s="4" t="s">
        <v>6</v>
      </c>
      <c r="C201" s="1">
        <v>100.43458984516916</v>
      </c>
      <c r="D201" s="1">
        <v>76.604251224394829</v>
      </c>
      <c r="E201" s="1">
        <v>11.567030597060096</v>
      </c>
      <c r="F201" s="1"/>
      <c r="G201" s="1"/>
      <c r="H201" s="1"/>
      <c r="I201" s="1"/>
      <c r="J201" s="1"/>
      <c r="K201" s="1"/>
      <c r="L201" s="1"/>
      <c r="M201" s="1"/>
      <c r="N201" s="1"/>
      <c r="O201" s="1">
        <f t="shared" ref="O201:O218" si="39">SUM(C201:J201)</f>
        <v>188.6058716666241</v>
      </c>
    </row>
    <row r="202" spans="2:15" hidden="1" outlineLevel="1" x14ac:dyDescent="0.25">
      <c r="B202" s="4" t="s">
        <v>7</v>
      </c>
      <c r="C202" s="1">
        <v>261.52920526059131</v>
      </c>
      <c r="D202" s="1">
        <v>132.57600514010662</v>
      </c>
      <c r="E202" s="1">
        <v>126.59371414366194</v>
      </c>
      <c r="F202" s="1"/>
      <c r="G202" s="1"/>
      <c r="H202" s="1"/>
      <c r="I202" s="1"/>
      <c r="J202" s="1"/>
      <c r="K202" s="1"/>
      <c r="L202" s="1"/>
      <c r="M202" s="1"/>
      <c r="N202" s="1"/>
      <c r="O202" s="1">
        <f t="shared" si="39"/>
        <v>520.6989245443599</v>
      </c>
    </row>
    <row r="203" spans="2:15" hidden="1" outlineLevel="1" x14ac:dyDescent="0.25">
      <c r="B203" s="4" t="s">
        <v>8</v>
      </c>
      <c r="C203" s="1">
        <v>0</v>
      </c>
      <c r="D203" s="1">
        <v>0</v>
      </c>
      <c r="E203" s="1">
        <v>35.282347118620137</v>
      </c>
      <c r="F203" s="1"/>
      <c r="G203" s="1"/>
      <c r="H203" s="1"/>
      <c r="I203" s="1"/>
      <c r="J203" s="1"/>
      <c r="K203" s="1"/>
      <c r="L203" s="1"/>
      <c r="M203" s="1"/>
      <c r="N203" s="1"/>
      <c r="O203" s="1">
        <f t="shared" si="39"/>
        <v>35.282347118620137</v>
      </c>
    </row>
    <row r="204" spans="2:15" hidden="1" outlineLevel="1" x14ac:dyDescent="0.25">
      <c r="B204" s="4" t="s">
        <v>9</v>
      </c>
      <c r="C204" s="1">
        <v>0</v>
      </c>
      <c r="D204" s="1">
        <v>0</v>
      </c>
      <c r="E204" s="1">
        <v>0</v>
      </c>
      <c r="F204" s="1"/>
      <c r="G204" s="1"/>
      <c r="H204" s="1"/>
      <c r="I204" s="1"/>
      <c r="J204" s="1"/>
      <c r="K204" s="1"/>
      <c r="L204" s="1"/>
      <c r="M204" s="1"/>
      <c r="N204" s="1"/>
      <c r="O204" s="1">
        <f t="shared" si="39"/>
        <v>0</v>
      </c>
    </row>
    <row r="205" spans="2:15" hidden="1" outlineLevel="1" x14ac:dyDescent="0.25">
      <c r="B205" s="4" t="s">
        <v>10</v>
      </c>
      <c r="C205" s="1">
        <v>38.854458980064017</v>
      </c>
      <c r="D205" s="1">
        <v>0</v>
      </c>
      <c r="E205" s="1">
        <v>0</v>
      </c>
      <c r="F205" s="1"/>
      <c r="G205" s="1"/>
      <c r="H205" s="1"/>
      <c r="I205" s="1"/>
      <c r="J205" s="1"/>
      <c r="K205" s="1"/>
      <c r="L205" s="1"/>
      <c r="M205" s="1"/>
      <c r="N205" s="1"/>
      <c r="O205" s="1">
        <f t="shared" si="39"/>
        <v>38.854458980064017</v>
      </c>
    </row>
    <row r="206" spans="2:15" hidden="1" outlineLevel="1" x14ac:dyDescent="0.25">
      <c r="B206" s="4" t="s">
        <v>11</v>
      </c>
      <c r="C206" s="1">
        <v>0</v>
      </c>
      <c r="D206" s="1">
        <v>0</v>
      </c>
      <c r="E206" s="1">
        <v>274.79365243199999</v>
      </c>
      <c r="F206" s="1"/>
      <c r="G206" s="1"/>
      <c r="H206" s="1"/>
      <c r="I206" s="1"/>
      <c r="J206" s="1"/>
      <c r="K206" s="1"/>
      <c r="L206" s="1"/>
      <c r="M206" s="1"/>
      <c r="N206" s="1"/>
      <c r="O206" s="1">
        <f t="shared" si="39"/>
        <v>274.79365243199999</v>
      </c>
    </row>
    <row r="207" spans="2:15" hidden="1" outlineLevel="1" x14ac:dyDescent="0.25">
      <c r="B207" s="4" t="s">
        <v>12</v>
      </c>
      <c r="C207" s="1">
        <v>4.4944177952527742</v>
      </c>
      <c r="D207" s="1">
        <v>0</v>
      </c>
      <c r="E207" s="1">
        <v>4.7123289610832124</v>
      </c>
      <c r="F207" s="1"/>
      <c r="G207" s="1"/>
      <c r="H207" s="1"/>
      <c r="I207" s="1"/>
      <c r="J207" s="1"/>
      <c r="K207" s="1"/>
      <c r="L207" s="1"/>
      <c r="M207" s="1"/>
      <c r="N207" s="1"/>
      <c r="O207" s="1">
        <f t="shared" si="39"/>
        <v>9.2067467563359866</v>
      </c>
    </row>
    <row r="208" spans="2:15" hidden="1" outlineLevel="1" x14ac:dyDescent="0.25">
      <c r="B208" s="4" t="s">
        <v>13</v>
      </c>
      <c r="C208" s="1">
        <v>403.67059754318166</v>
      </c>
      <c r="D208" s="1">
        <v>875.48386626736715</v>
      </c>
      <c r="E208" s="1">
        <v>323.37408240903272</v>
      </c>
      <c r="F208" s="1"/>
      <c r="G208" s="1"/>
      <c r="H208" s="1"/>
      <c r="I208" s="1"/>
      <c r="J208" s="1"/>
      <c r="K208" s="1"/>
      <c r="L208" s="1"/>
      <c r="M208" s="1"/>
      <c r="N208" s="1"/>
      <c r="O208" s="1">
        <f t="shared" si="39"/>
        <v>1602.5285462195816</v>
      </c>
    </row>
    <row r="209" spans="2:15" hidden="1" outlineLevel="1" x14ac:dyDescent="0.25">
      <c r="B209" s="4" t="s">
        <v>14</v>
      </c>
      <c r="C209" s="1">
        <v>21.575501859041321</v>
      </c>
      <c r="D209" s="1">
        <v>170.33290941348409</v>
      </c>
      <c r="E209" s="1">
        <v>49.775061306384799</v>
      </c>
      <c r="F209" s="1"/>
      <c r="G209" s="1"/>
      <c r="H209" s="1"/>
      <c r="I209" s="1"/>
      <c r="J209" s="1"/>
      <c r="K209" s="1"/>
      <c r="L209" s="1"/>
      <c r="M209" s="1"/>
      <c r="N209" s="1"/>
      <c r="O209" s="1">
        <f t="shared" si="39"/>
        <v>241.6834725789102</v>
      </c>
    </row>
    <row r="210" spans="2:15" hidden="1" outlineLevel="1" x14ac:dyDescent="0.25">
      <c r="B210" s="4" t="s">
        <v>15</v>
      </c>
      <c r="C210" s="1">
        <v>6.6451629312933429</v>
      </c>
      <c r="D210" s="1">
        <v>0</v>
      </c>
      <c r="E210" s="1">
        <v>6.7715106486326553</v>
      </c>
      <c r="F210" s="1"/>
      <c r="G210" s="1"/>
      <c r="H210" s="1"/>
      <c r="I210" s="1"/>
      <c r="J210" s="1"/>
      <c r="K210" s="1"/>
      <c r="L210" s="1"/>
      <c r="M210" s="1"/>
      <c r="N210" s="1"/>
      <c r="O210" s="1">
        <f t="shared" si="39"/>
        <v>13.416673579925998</v>
      </c>
    </row>
    <row r="211" spans="2:15" ht="15.75" hidden="1" outlineLevel="1" thickBot="1" x14ac:dyDescent="0.3">
      <c r="B211" s="5" t="s">
        <v>16</v>
      </c>
      <c r="C211" s="14">
        <v>0</v>
      </c>
      <c r="D211" s="14">
        <v>0</v>
      </c>
      <c r="E211" s="14">
        <v>0</v>
      </c>
      <c r="F211" s="14"/>
      <c r="G211" s="14"/>
      <c r="H211" s="14"/>
      <c r="I211" s="14"/>
      <c r="J211" s="14"/>
      <c r="K211" s="14"/>
      <c r="L211" s="14"/>
      <c r="M211" s="14"/>
      <c r="N211" s="14"/>
      <c r="O211" s="14">
        <f t="shared" si="39"/>
        <v>0</v>
      </c>
    </row>
    <row r="212" spans="2:15" ht="15.75" hidden="1" outlineLevel="1" thickBot="1" x14ac:dyDescent="0.3">
      <c r="B212" s="13" t="s">
        <v>0</v>
      </c>
      <c r="C212" s="15">
        <v>928.31452379550535</v>
      </c>
      <c r="D212" s="39">
        <v>1457.1507488269533</v>
      </c>
      <c r="E212" s="15">
        <v>909.10332436746148</v>
      </c>
      <c r="F212" s="15"/>
      <c r="G212" s="15"/>
      <c r="H212" s="15"/>
      <c r="I212" s="15"/>
      <c r="J212" s="15"/>
      <c r="K212" s="15"/>
      <c r="L212" s="39"/>
      <c r="M212" s="39"/>
      <c r="N212" s="39"/>
      <c r="O212" s="16">
        <f t="shared" si="39"/>
        <v>3294.56859698992</v>
      </c>
    </row>
    <row r="213" spans="2:15" hidden="1" outlineLevel="1" x14ac:dyDescent="0.25">
      <c r="B213" s="8" t="s">
        <v>17</v>
      </c>
      <c r="C213" s="3">
        <v>88.189879760573021</v>
      </c>
      <c r="D213" s="3">
        <v>138.42932113856057</v>
      </c>
      <c r="E213" s="3">
        <v>86.364815814908852</v>
      </c>
      <c r="F213" s="3"/>
      <c r="G213" s="3"/>
      <c r="H213" s="3"/>
      <c r="I213" s="3"/>
      <c r="J213" s="3"/>
      <c r="K213" s="3"/>
      <c r="L213" s="3"/>
      <c r="M213" s="3"/>
      <c r="N213" s="3"/>
      <c r="O213" s="3">
        <f t="shared" si="39"/>
        <v>312.98401671404247</v>
      </c>
    </row>
    <row r="214" spans="2:15" hidden="1" outlineLevel="1" x14ac:dyDescent="0.25">
      <c r="B214" s="4" t="s">
        <v>18</v>
      </c>
      <c r="C214" s="3">
        <v>0</v>
      </c>
      <c r="D214" s="3">
        <v>0</v>
      </c>
      <c r="E214" s="3">
        <v>0</v>
      </c>
      <c r="F214" s="3"/>
      <c r="G214" s="3"/>
      <c r="H214" s="3"/>
      <c r="I214" s="3"/>
      <c r="J214" s="3"/>
      <c r="K214" s="3"/>
      <c r="L214" s="3"/>
      <c r="M214" s="3"/>
      <c r="N214" s="3"/>
      <c r="O214" s="3">
        <f t="shared" si="39"/>
        <v>0</v>
      </c>
    </row>
    <row r="215" spans="2:15" hidden="1" outlineLevel="1" x14ac:dyDescent="0.25">
      <c r="B215" s="4" t="s">
        <v>19</v>
      </c>
      <c r="C215" s="3">
        <v>9.2831452379550541</v>
      </c>
      <c r="D215" s="3">
        <v>14.571507488269534</v>
      </c>
      <c r="E215" s="3">
        <v>9.0910332436746142</v>
      </c>
      <c r="F215" s="3"/>
      <c r="G215" s="3"/>
      <c r="H215" s="3"/>
      <c r="I215" s="3"/>
      <c r="J215" s="3"/>
      <c r="K215" s="3"/>
      <c r="L215" s="3"/>
      <c r="M215" s="3"/>
      <c r="N215" s="3"/>
      <c r="O215" s="3">
        <f t="shared" si="39"/>
        <v>32.945685969899202</v>
      </c>
    </row>
    <row r="216" spans="2:15" ht="15.75" hidden="1" outlineLevel="1" thickBot="1" x14ac:dyDescent="0.3">
      <c r="B216" s="5" t="s">
        <v>20</v>
      </c>
      <c r="C216" s="17">
        <v>41.774153570797736</v>
      </c>
      <c r="D216" s="17">
        <v>65.571783697212894</v>
      </c>
      <c r="E216" s="17">
        <v>40.909649596535765</v>
      </c>
      <c r="F216" s="17"/>
      <c r="G216" s="17"/>
      <c r="H216" s="17"/>
      <c r="I216" s="17"/>
      <c r="J216" s="17"/>
      <c r="K216" s="17"/>
      <c r="L216" s="17"/>
      <c r="M216" s="17"/>
      <c r="N216" s="17"/>
      <c r="O216" s="17">
        <f t="shared" si="39"/>
        <v>148.25558686454639</v>
      </c>
    </row>
    <row r="217" spans="2:15" ht="15.75" hidden="1" outlineLevel="1" thickBot="1" x14ac:dyDescent="0.3">
      <c r="B217" s="9" t="s">
        <v>21</v>
      </c>
      <c r="C217" s="18">
        <v>92.831452379550541</v>
      </c>
      <c r="D217" s="18">
        <v>145.71507488269535</v>
      </c>
      <c r="E217" s="18">
        <v>90.91033243674616</v>
      </c>
      <c r="F217" s="18"/>
      <c r="G217" s="18"/>
      <c r="H217" s="18"/>
      <c r="I217" s="18"/>
      <c r="J217" s="18"/>
      <c r="K217" s="18"/>
      <c r="L217" s="18"/>
      <c r="M217" s="18"/>
      <c r="N217" s="18"/>
      <c r="O217" s="18">
        <f t="shared" si="39"/>
        <v>329.45685969899205</v>
      </c>
    </row>
    <row r="218" spans="2:15" ht="15.75" hidden="1" outlineLevel="1" thickBot="1" x14ac:dyDescent="0.3">
      <c r="B218" s="6" t="s">
        <v>1</v>
      </c>
      <c r="C218" s="2">
        <v>1160.3931547443817</v>
      </c>
      <c r="D218" s="40">
        <v>1821.4384360336915</v>
      </c>
      <c r="E218" s="2">
        <v>1136.3791554593267</v>
      </c>
      <c r="F218" s="2"/>
      <c r="G218" s="2"/>
      <c r="H218" s="2"/>
      <c r="I218" s="2"/>
      <c r="J218" s="2"/>
      <c r="K218" s="2"/>
      <c r="L218" s="40"/>
      <c r="M218" s="40"/>
      <c r="N218" s="40"/>
      <c r="O218" s="7">
        <f t="shared" si="39"/>
        <v>4118.2107462374006</v>
      </c>
    </row>
    <row r="219" spans="2:15" collapsed="1" x14ac:dyDescent="0.25"/>
    <row r="220" spans="2:15" x14ac:dyDescent="0.25">
      <c r="B220" t="s">
        <v>37</v>
      </c>
    </row>
    <row r="221" spans="2:15" ht="30.75" hidden="1" outlineLevel="1" thickBot="1" x14ac:dyDescent="0.3">
      <c r="B221" s="10" t="s">
        <v>37</v>
      </c>
      <c r="C221" s="83" t="s">
        <v>59</v>
      </c>
      <c r="D221" s="84" t="s">
        <v>60</v>
      </c>
      <c r="E221" s="85"/>
      <c r="F221" s="11"/>
      <c r="G221" s="11"/>
      <c r="H221" s="11"/>
      <c r="I221" s="11"/>
      <c r="J221" s="11"/>
      <c r="K221" s="11"/>
      <c r="L221" s="38"/>
      <c r="M221" s="38"/>
      <c r="N221" s="38"/>
      <c r="O221" s="12" t="s">
        <v>22</v>
      </c>
    </row>
    <row r="222" spans="2:15" hidden="1" outlineLevel="1" x14ac:dyDescent="0.25">
      <c r="B222" s="8" t="s">
        <v>5</v>
      </c>
      <c r="C222" s="1">
        <v>15.468156113849362</v>
      </c>
      <c r="D222" s="1">
        <v>19.790292168117155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>
        <f>SUM(C222:N222)</f>
        <v>35.258448281966515</v>
      </c>
    </row>
    <row r="223" spans="2:15" hidden="1" outlineLevel="1" x14ac:dyDescent="0.25">
      <c r="B223" s="4" t="s">
        <v>6</v>
      </c>
      <c r="C223" s="1">
        <v>13.172881335665263</v>
      </c>
      <c r="D223" s="1">
        <v>11.583522755301685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>
        <f t="shared" ref="O223:O240" si="40">SUM(C223:J223)</f>
        <v>24.756404090966946</v>
      </c>
    </row>
    <row r="224" spans="2:15" hidden="1" outlineLevel="1" x14ac:dyDescent="0.25">
      <c r="B224" s="4" t="s">
        <v>7</v>
      </c>
      <c r="C224" s="1">
        <v>0</v>
      </c>
      <c r="D224" s="1">
        <v>6.5520476982543512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>
        <f t="shared" si="40"/>
        <v>6.5520476982543512</v>
      </c>
    </row>
    <row r="225" spans="2:15" hidden="1" outlineLevel="1" x14ac:dyDescent="0.25">
      <c r="B225" s="4" t="s">
        <v>8</v>
      </c>
      <c r="C225" s="1">
        <v>0</v>
      </c>
      <c r="D225" s="1"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>
        <f t="shared" si="40"/>
        <v>0</v>
      </c>
    </row>
    <row r="226" spans="2:15" hidden="1" outlineLevel="1" x14ac:dyDescent="0.25">
      <c r="B226" s="4" t="s">
        <v>9</v>
      </c>
      <c r="C226" s="1">
        <v>0</v>
      </c>
      <c r="D226" s="1"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>
        <f t="shared" si="40"/>
        <v>0</v>
      </c>
    </row>
    <row r="227" spans="2:15" hidden="1" outlineLevel="1" x14ac:dyDescent="0.25">
      <c r="B227" s="4" t="s">
        <v>10</v>
      </c>
      <c r="C227" s="1">
        <v>0</v>
      </c>
      <c r="D227" s="1"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>
        <f t="shared" si="40"/>
        <v>0</v>
      </c>
    </row>
    <row r="228" spans="2:15" hidden="1" outlineLevel="1" x14ac:dyDescent="0.25">
      <c r="B228" s="4" t="s">
        <v>11</v>
      </c>
      <c r="C228" s="1">
        <v>0</v>
      </c>
      <c r="D228" s="1"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>
        <f t="shared" si="40"/>
        <v>0</v>
      </c>
    </row>
    <row r="229" spans="2:15" hidden="1" outlineLevel="1" x14ac:dyDescent="0.25">
      <c r="B229" s="4" t="s">
        <v>12</v>
      </c>
      <c r="C229" s="1">
        <v>0</v>
      </c>
      <c r="D229" s="1"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>
        <f t="shared" si="40"/>
        <v>0</v>
      </c>
    </row>
    <row r="230" spans="2:15" hidden="1" outlineLevel="1" x14ac:dyDescent="0.25">
      <c r="B230" s="4" t="s">
        <v>13</v>
      </c>
      <c r="C230" s="1">
        <v>19.337240015164266</v>
      </c>
      <c r="D230" s="1">
        <v>25.046734817515794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>
        <f t="shared" si="40"/>
        <v>44.38397483268006</v>
      </c>
    </row>
    <row r="231" spans="2:15" hidden="1" outlineLevel="1" x14ac:dyDescent="0.25">
      <c r="B231" s="4" t="s">
        <v>14</v>
      </c>
      <c r="C231" s="1">
        <v>37.851757647440913</v>
      </c>
      <c r="D231" s="1">
        <v>26.496230353208638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>
        <f t="shared" si="40"/>
        <v>64.347988000649551</v>
      </c>
    </row>
    <row r="232" spans="2:15" hidden="1" outlineLevel="1" x14ac:dyDescent="0.25">
      <c r="B232" s="4" t="s">
        <v>15</v>
      </c>
      <c r="C232" s="1">
        <v>0</v>
      </c>
      <c r="D232" s="1"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>
        <f t="shared" si="40"/>
        <v>0</v>
      </c>
    </row>
    <row r="233" spans="2:15" ht="15.75" hidden="1" outlineLevel="1" thickBot="1" x14ac:dyDescent="0.3">
      <c r="B233" s="5" t="s">
        <v>16</v>
      </c>
      <c r="C233" s="14">
        <v>0</v>
      </c>
      <c r="D233" s="14">
        <v>0</v>
      </c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>
        <f t="shared" si="40"/>
        <v>0</v>
      </c>
    </row>
    <row r="234" spans="2:15" ht="15.75" hidden="1" outlineLevel="1" thickBot="1" x14ac:dyDescent="0.3">
      <c r="B234" s="13" t="s">
        <v>0</v>
      </c>
      <c r="C234" s="15">
        <v>85.830035112119816</v>
      </c>
      <c r="D234" s="39">
        <v>89.468827792397633</v>
      </c>
      <c r="E234" s="15"/>
      <c r="F234" s="15"/>
      <c r="G234" s="15"/>
      <c r="H234" s="15"/>
      <c r="I234" s="15"/>
      <c r="J234" s="15"/>
      <c r="K234" s="15"/>
      <c r="L234" s="39"/>
      <c r="M234" s="39"/>
      <c r="N234" s="39"/>
      <c r="O234" s="16">
        <f t="shared" si="40"/>
        <v>175.29886290451745</v>
      </c>
    </row>
    <row r="235" spans="2:15" hidden="1" outlineLevel="1" x14ac:dyDescent="0.25">
      <c r="B235" s="8" t="s">
        <v>17</v>
      </c>
      <c r="C235" s="3">
        <v>8.1538533356513838</v>
      </c>
      <c r="D235" s="3">
        <v>8.4995386402777751</v>
      </c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>
        <f t="shared" si="40"/>
        <v>16.653391975929161</v>
      </c>
    </row>
    <row r="236" spans="2:15" hidden="1" outlineLevel="1" x14ac:dyDescent="0.25">
      <c r="B236" s="4" t="s">
        <v>18</v>
      </c>
      <c r="C236" s="3">
        <v>0</v>
      </c>
      <c r="D236" s="3">
        <v>0</v>
      </c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>
        <f t="shared" si="40"/>
        <v>0</v>
      </c>
    </row>
    <row r="237" spans="2:15" hidden="1" outlineLevel="1" x14ac:dyDescent="0.25">
      <c r="B237" s="4" t="s">
        <v>19</v>
      </c>
      <c r="C237" s="3">
        <v>0.85830035112119818</v>
      </c>
      <c r="D237" s="3">
        <v>0.89468827792397632</v>
      </c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>
        <f t="shared" si="40"/>
        <v>1.7529886290451744</v>
      </c>
    </row>
    <row r="238" spans="2:15" ht="15.75" hidden="1" outlineLevel="1" thickBot="1" x14ac:dyDescent="0.3">
      <c r="B238" s="5" t="s">
        <v>20</v>
      </c>
      <c r="C238" s="17">
        <v>3.8623515800453916</v>
      </c>
      <c r="D238" s="17">
        <v>4.0260972506578936</v>
      </c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>
        <f t="shared" si="40"/>
        <v>7.8884488307032852</v>
      </c>
    </row>
    <row r="239" spans="2:15" ht="15.75" hidden="1" outlineLevel="1" thickBot="1" x14ac:dyDescent="0.3">
      <c r="B239" s="9" t="s">
        <v>21</v>
      </c>
      <c r="C239" s="18">
        <v>8.5830035112119827</v>
      </c>
      <c r="D239" s="18">
        <v>8.9468827792397629</v>
      </c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>
        <f t="shared" si="40"/>
        <v>17.529886290451746</v>
      </c>
    </row>
    <row r="240" spans="2:15" ht="15.75" hidden="1" outlineLevel="1" thickBot="1" x14ac:dyDescent="0.3">
      <c r="B240" s="6" t="s">
        <v>1</v>
      </c>
      <c r="C240" s="2">
        <v>107.28754389014978</v>
      </c>
      <c r="D240" s="40">
        <v>111.83603474049704</v>
      </c>
      <c r="E240" s="2"/>
      <c r="F240" s="2"/>
      <c r="G240" s="2"/>
      <c r="H240" s="2"/>
      <c r="I240" s="2"/>
      <c r="J240" s="2"/>
      <c r="K240" s="2"/>
      <c r="L240" s="40"/>
      <c r="M240" s="40"/>
      <c r="N240" s="40"/>
      <c r="O240" s="7">
        <f t="shared" si="40"/>
        <v>219.12357863064682</v>
      </c>
    </row>
    <row r="241" spans="2:15" collapsed="1" x14ac:dyDescent="0.25"/>
    <row r="242" spans="2:15" x14ac:dyDescent="0.25">
      <c r="B242" t="s">
        <v>38</v>
      </c>
    </row>
    <row r="243" spans="2:15" ht="45.75" hidden="1" outlineLevel="1" thickBot="1" x14ac:dyDescent="0.3">
      <c r="B243" s="10" t="s">
        <v>38</v>
      </c>
      <c r="C243" s="83" t="s">
        <v>89</v>
      </c>
      <c r="D243" s="84" t="s">
        <v>62</v>
      </c>
      <c r="E243" s="85" t="s">
        <v>63</v>
      </c>
      <c r="F243" s="11" t="s">
        <v>64</v>
      </c>
      <c r="G243" s="11"/>
      <c r="H243" s="11"/>
      <c r="I243" s="11"/>
      <c r="J243" s="11"/>
      <c r="K243" s="11"/>
      <c r="L243" s="38"/>
      <c r="M243" s="38"/>
      <c r="N243" s="38"/>
      <c r="O243" s="12" t="s">
        <v>22</v>
      </c>
    </row>
    <row r="244" spans="2:15" hidden="1" outlineLevel="1" x14ac:dyDescent="0.25">
      <c r="B244" s="8" t="s">
        <v>5</v>
      </c>
      <c r="C244" s="1">
        <v>11.812529101680003</v>
      </c>
      <c r="D244" s="1">
        <v>28.945681154507444</v>
      </c>
      <c r="E244" s="1">
        <v>170.69104551927606</v>
      </c>
      <c r="F244" s="1">
        <v>11.576278519646403</v>
      </c>
      <c r="G244" s="1"/>
      <c r="H244" s="1"/>
      <c r="I244" s="1"/>
      <c r="J244" s="1"/>
      <c r="K244" s="1"/>
      <c r="L244" s="1"/>
      <c r="M244" s="1"/>
      <c r="N244" s="1"/>
      <c r="O244" s="1">
        <f>SUM(C244:N244)</f>
        <v>223.02553429510991</v>
      </c>
    </row>
    <row r="245" spans="2:15" hidden="1" outlineLevel="1" x14ac:dyDescent="0.25">
      <c r="B245" s="4" t="s">
        <v>6</v>
      </c>
      <c r="C245" s="1">
        <v>13.655572356820709</v>
      </c>
      <c r="D245" s="1">
        <v>42.044077467591066</v>
      </c>
      <c r="E245" s="1">
        <v>29.333507438904761</v>
      </c>
      <c r="F245" s="1">
        <v>20.09340071723631</v>
      </c>
      <c r="G245" s="1"/>
      <c r="H245" s="1"/>
      <c r="I245" s="1"/>
      <c r="J245" s="1"/>
      <c r="K245" s="1"/>
      <c r="L245" s="1"/>
      <c r="M245" s="1"/>
      <c r="N245" s="1"/>
      <c r="O245" s="1">
        <f t="shared" ref="O245:O262" si="41">SUM(C245:J245)</f>
        <v>105.12655798055285</v>
      </c>
    </row>
    <row r="246" spans="2:15" hidden="1" outlineLevel="1" x14ac:dyDescent="0.25">
      <c r="B246" s="4" t="s">
        <v>7</v>
      </c>
      <c r="C246" s="1">
        <v>735.69853255926989</v>
      </c>
      <c r="D246" s="1">
        <v>319.15526593383578</v>
      </c>
      <c r="E246" s="1">
        <v>164.93688072405618</v>
      </c>
      <c r="F246" s="1">
        <v>79.855773896114243</v>
      </c>
      <c r="G246" s="1"/>
      <c r="H246" s="1"/>
      <c r="I246" s="1"/>
      <c r="J246" s="1"/>
      <c r="K246" s="1"/>
      <c r="L246" s="1"/>
      <c r="M246" s="1"/>
      <c r="N246" s="1"/>
      <c r="O246" s="1">
        <f t="shared" si="41"/>
        <v>1299.646453113276</v>
      </c>
    </row>
    <row r="247" spans="2:15" hidden="1" outlineLevel="1" x14ac:dyDescent="0.25">
      <c r="B247" s="4" t="s">
        <v>8</v>
      </c>
      <c r="C247" s="1">
        <v>0</v>
      </c>
      <c r="D247" s="1">
        <v>59.514237599003366</v>
      </c>
      <c r="E247" s="1">
        <v>0</v>
      </c>
      <c r="F247" s="1">
        <v>0</v>
      </c>
      <c r="G247" s="1"/>
      <c r="H247" s="1"/>
      <c r="I247" s="1"/>
      <c r="J247" s="1"/>
      <c r="K247" s="1"/>
      <c r="L247" s="1"/>
      <c r="M247" s="1"/>
      <c r="N247" s="1"/>
      <c r="O247" s="1">
        <f t="shared" si="41"/>
        <v>59.514237599003366</v>
      </c>
    </row>
    <row r="248" spans="2:15" hidden="1" outlineLevel="1" x14ac:dyDescent="0.25">
      <c r="B248" s="4" t="s">
        <v>9</v>
      </c>
      <c r="C248" s="1">
        <v>0</v>
      </c>
      <c r="D248" s="1">
        <v>7.1556150596698433</v>
      </c>
      <c r="E248" s="1">
        <v>0</v>
      </c>
      <c r="F248" s="1">
        <v>0</v>
      </c>
      <c r="G248" s="1"/>
      <c r="H248" s="1"/>
      <c r="I248" s="1"/>
      <c r="J248" s="1"/>
      <c r="K248" s="1"/>
      <c r="L248" s="1"/>
      <c r="M248" s="1"/>
      <c r="N248" s="1"/>
      <c r="O248" s="1">
        <f t="shared" si="41"/>
        <v>7.1556150596698433</v>
      </c>
    </row>
    <row r="249" spans="2:15" hidden="1" outlineLevel="1" x14ac:dyDescent="0.25">
      <c r="B249" s="4" t="s">
        <v>10</v>
      </c>
      <c r="C249" s="1">
        <v>0</v>
      </c>
      <c r="D249" s="1">
        <v>46.036401672356028</v>
      </c>
      <c r="E249" s="1">
        <v>29.802248796971398</v>
      </c>
      <c r="F249" s="1">
        <v>1.2054244804056005</v>
      </c>
      <c r="G249" s="1"/>
      <c r="H249" s="1"/>
      <c r="I249" s="1"/>
      <c r="J249" s="1"/>
      <c r="K249" s="1"/>
      <c r="L249" s="1"/>
      <c r="M249" s="1"/>
      <c r="N249" s="1"/>
      <c r="O249" s="1">
        <f t="shared" si="41"/>
        <v>77.04407494973303</v>
      </c>
    </row>
    <row r="250" spans="2:15" hidden="1" outlineLevel="1" x14ac:dyDescent="0.25">
      <c r="B250" s="4" t="s">
        <v>11</v>
      </c>
      <c r="C250" s="1">
        <v>0</v>
      </c>
      <c r="D250" s="1">
        <v>0</v>
      </c>
      <c r="E250" s="1">
        <v>0</v>
      </c>
      <c r="F250" s="1">
        <v>0</v>
      </c>
      <c r="G250" s="1"/>
      <c r="H250" s="1"/>
      <c r="I250" s="1"/>
      <c r="J250" s="1"/>
      <c r="K250" s="1"/>
      <c r="L250" s="1"/>
      <c r="M250" s="1"/>
      <c r="N250" s="1"/>
      <c r="O250" s="1">
        <f t="shared" si="41"/>
        <v>0</v>
      </c>
    </row>
    <row r="251" spans="2:15" hidden="1" outlineLevel="1" x14ac:dyDescent="0.25">
      <c r="B251" s="4" t="s">
        <v>12</v>
      </c>
      <c r="C251" s="1">
        <v>13.891836821690394</v>
      </c>
      <c r="D251" s="1">
        <v>10.623169334233831</v>
      </c>
      <c r="E251" s="1">
        <v>45.153609866673285</v>
      </c>
      <c r="F251" s="1">
        <v>4.4944177952527742</v>
      </c>
      <c r="G251" s="1"/>
      <c r="H251" s="1"/>
      <c r="I251" s="1"/>
      <c r="J251" s="1"/>
      <c r="K251" s="1"/>
      <c r="L251" s="1"/>
      <c r="M251" s="1"/>
      <c r="N251" s="1"/>
      <c r="O251" s="1">
        <f t="shared" si="41"/>
        <v>74.163033817850291</v>
      </c>
    </row>
    <row r="252" spans="2:15" hidden="1" outlineLevel="1" x14ac:dyDescent="0.25">
      <c r="B252" s="4" t="s">
        <v>13</v>
      </c>
      <c r="C252" s="1">
        <v>657.79594399378618</v>
      </c>
      <c r="D252" s="1">
        <v>679.28508897238157</v>
      </c>
      <c r="E252" s="1">
        <v>1003.1652699312237</v>
      </c>
      <c r="F252" s="1">
        <v>242.86776566137829</v>
      </c>
      <c r="G252" s="1"/>
      <c r="H252" s="1"/>
      <c r="I252" s="1"/>
      <c r="J252" s="1"/>
      <c r="K252" s="1"/>
      <c r="L252" s="1"/>
      <c r="M252" s="1"/>
      <c r="N252" s="1"/>
      <c r="O252" s="1">
        <f t="shared" si="41"/>
        <v>2583.1140685587698</v>
      </c>
    </row>
    <row r="253" spans="2:15" hidden="1" outlineLevel="1" x14ac:dyDescent="0.25">
      <c r="B253" s="4" t="s">
        <v>14</v>
      </c>
      <c r="C253" s="1">
        <v>33.309546729748</v>
      </c>
      <c r="D253" s="1">
        <v>31.795476423850367</v>
      </c>
      <c r="E253" s="1">
        <v>43.151003718082642</v>
      </c>
      <c r="F253" s="1">
        <v>12.112562447181093</v>
      </c>
      <c r="G253" s="1"/>
      <c r="H253" s="1"/>
      <c r="I253" s="1"/>
      <c r="J253" s="1"/>
      <c r="K253" s="1"/>
      <c r="L253" s="1"/>
      <c r="M253" s="1"/>
      <c r="N253" s="1"/>
      <c r="O253" s="1">
        <f t="shared" si="41"/>
        <v>120.36858931886209</v>
      </c>
    </row>
    <row r="254" spans="2:15" hidden="1" outlineLevel="1" x14ac:dyDescent="0.25">
      <c r="B254" s="4" t="s">
        <v>15</v>
      </c>
      <c r="C254" s="1">
        <v>83.40265466450289</v>
      </c>
      <c r="D254" s="1">
        <v>25.703361323293244</v>
      </c>
      <c r="E254" s="1">
        <v>0</v>
      </c>
      <c r="F254" s="1">
        <v>6.6451629312933429</v>
      </c>
      <c r="G254" s="1"/>
      <c r="H254" s="1"/>
      <c r="I254" s="1"/>
      <c r="J254" s="1"/>
      <c r="K254" s="1"/>
      <c r="L254" s="1"/>
      <c r="M254" s="1"/>
      <c r="N254" s="1"/>
      <c r="O254" s="1">
        <f t="shared" si="41"/>
        <v>115.75117891908947</v>
      </c>
    </row>
    <row r="255" spans="2:15" ht="15.75" hidden="1" outlineLevel="1" thickBot="1" x14ac:dyDescent="0.3">
      <c r="B255" s="5" t="s">
        <v>16</v>
      </c>
      <c r="C255" s="14">
        <v>0</v>
      </c>
      <c r="D255" s="14">
        <v>0</v>
      </c>
      <c r="E255" s="14">
        <v>0</v>
      </c>
      <c r="F255" s="14">
        <v>0</v>
      </c>
      <c r="G255" s="14"/>
      <c r="H255" s="14"/>
      <c r="I255" s="14"/>
      <c r="J255" s="14"/>
      <c r="K255" s="14"/>
      <c r="L255" s="14"/>
      <c r="M255" s="14"/>
      <c r="N255" s="14"/>
      <c r="O255" s="14">
        <f t="shared" si="41"/>
        <v>0</v>
      </c>
    </row>
    <row r="256" spans="2:15" ht="15.75" hidden="1" outlineLevel="1" thickBot="1" x14ac:dyDescent="0.3">
      <c r="B256" s="13" t="s">
        <v>0</v>
      </c>
      <c r="C256" s="15">
        <v>1549.5666162274981</v>
      </c>
      <c r="D256" s="39">
        <v>1250.2583749407227</v>
      </c>
      <c r="E256" s="15">
        <v>1486.233565995188</v>
      </c>
      <c r="F256" s="15">
        <v>378.85078644850807</v>
      </c>
      <c r="G256" s="15"/>
      <c r="H256" s="15"/>
      <c r="I256" s="15"/>
      <c r="J256" s="15"/>
      <c r="K256" s="15"/>
      <c r="L256" s="39"/>
      <c r="M256" s="39"/>
      <c r="N256" s="39"/>
      <c r="O256" s="16">
        <f t="shared" si="41"/>
        <v>4664.9093436119165</v>
      </c>
    </row>
    <row r="257" spans="2:15" hidden="1" outlineLevel="1" x14ac:dyDescent="0.25">
      <c r="B257" s="8" t="s">
        <v>17</v>
      </c>
      <c r="C257" s="3">
        <v>147.20882854161232</v>
      </c>
      <c r="D257" s="3">
        <v>118.77454561936865</v>
      </c>
      <c r="E257" s="3">
        <v>141.19218876954287</v>
      </c>
      <c r="F257" s="3">
        <v>35.990824712608273</v>
      </c>
      <c r="G257" s="3"/>
      <c r="H257" s="3"/>
      <c r="I257" s="3"/>
      <c r="J257" s="3"/>
      <c r="K257" s="3"/>
      <c r="L257" s="3"/>
      <c r="M257" s="3"/>
      <c r="N257" s="3"/>
      <c r="O257" s="3">
        <f t="shared" si="41"/>
        <v>443.16638764313211</v>
      </c>
    </row>
    <row r="258" spans="2:15" hidden="1" outlineLevel="1" x14ac:dyDescent="0.25">
      <c r="B258" s="4" t="s">
        <v>18</v>
      </c>
      <c r="C258" s="3">
        <v>0</v>
      </c>
      <c r="D258" s="3">
        <v>0</v>
      </c>
      <c r="E258" s="3">
        <v>0</v>
      </c>
      <c r="F258" s="3">
        <v>0</v>
      </c>
      <c r="G258" s="3"/>
      <c r="H258" s="3"/>
      <c r="I258" s="3"/>
      <c r="J258" s="3"/>
      <c r="K258" s="3"/>
      <c r="L258" s="3"/>
      <c r="M258" s="3"/>
      <c r="N258" s="3"/>
      <c r="O258" s="3">
        <f t="shared" si="41"/>
        <v>0</v>
      </c>
    </row>
    <row r="259" spans="2:15" hidden="1" outlineLevel="1" x14ac:dyDescent="0.25">
      <c r="B259" s="4" t="s">
        <v>19</v>
      </c>
      <c r="C259" s="3">
        <v>15.495666162274981</v>
      </c>
      <c r="D259" s="3">
        <v>12.502583749407227</v>
      </c>
      <c r="E259" s="3">
        <v>14.86233565995188</v>
      </c>
      <c r="F259" s="3">
        <v>3.7885078644850809</v>
      </c>
      <c r="G259" s="3"/>
      <c r="H259" s="3"/>
      <c r="I259" s="3"/>
      <c r="J259" s="3"/>
      <c r="K259" s="3"/>
      <c r="L259" s="3"/>
      <c r="M259" s="3"/>
      <c r="N259" s="3"/>
      <c r="O259" s="3">
        <f t="shared" si="41"/>
        <v>46.649093436119173</v>
      </c>
    </row>
    <row r="260" spans="2:15" ht="15.75" hidden="1" outlineLevel="1" thickBot="1" x14ac:dyDescent="0.3">
      <c r="B260" s="5" t="s">
        <v>20</v>
      </c>
      <c r="C260" s="17">
        <v>69.730497730237417</v>
      </c>
      <c r="D260" s="17">
        <v>56.261626872332521</v>
      </c>
      <c r="E260" s="17">
        <v>66.880510469783459</v>
      </c>
      <c r="F260" s="17">
        <v>17.048285390182862</v>
      </c>
      <c r="G260" s="17"/>
      <c r="H260" s="17"/>
      <c r="I260" s="17"/>
      <c r="J260" s="17"/>
      <c r="K260" s="17"/>
      <c r="L260" s="17"/>
      <c r="M260" s="17"/>
      <c r="N260" s="17"/>
      <c r="O260" s="17">
        <f t="shared" si="41"/>
        <v>209.92092046253623</v>
      </c>
    </row>
    <row r="261" spans="2:15" ht="15.75" hidden="1" outlineLevel="1" thickBot="1" x14ac:dyDescent="0.3">
      <c r="B261" s="9" t="s">
        <v>21</v>
      </c>
      <c r="C261" s="18">
        <v>154.95666162274983</v>
      </c>
      <c r="D261" s="18">
        <v>125.02583749407228</v>
      </c>
      <c r="E261" s="18">
        <v>148.62335659951881</v>
      </c>
      <c r="F261" s="18">
        <v>37.885078644850807</v>
      </c>
      <c r="G261" s="18"/>
      <c r="H261" s="18"/>
      <c r="I261" s="18"/>
      <c r="J261" s="18"/>
      <c r="K261" s="18"/>
      <c r="L261" s="18"/>
      <c r="M261" s="18"/>
      <c r="N261" s="18"/>
      <c r="O261" s="18">
        <f t="shared" si="41"/>
        <v>466.49093436119171</v>
      </c>
    </row>
    <row r="262" spans="2:15" ht="15.75" hidden="1" outlineLevel="1" thickBot="1" x14ac:dyDescent="0.3">
      <c r="B262" s="6" t="s">
        <v>1</v>
      </c>
      <c r="C262" s="2">
        <v>1936.9582702843727</v>
      </c>
      <c r="D262" s="40">
        <v>1562.8229686759032</v>
      </c>
      <c r="E262" s="2">
        <v>1857.7919574939849</v>
      </c>
      <c r="F262" s="2">
        <v>473.56348306063512</v>
      </c>
      <c r="G262" s="2"/>
      <c r="H262" s="2"/>
      <c r="I262" s="2"/>
      <c r="J262" s="2"/>
      <c r="K262" s="2"/>
      <c r="L262" s="40"/>
      <c r="M262" s="40"/>
      <c r="N262" s="40"/>
      <c r="O262" s="7">
        <f t="shared" si="41"/>
        <v>5831.1366795148961</v>
      </c>
    </row>
    <row r="263" spans="2:15" collapsed="1" x14ac:dyDescent="0.25"/>
    <row r="264" spans="2:15" x14ac:dyDescent="0.25">
      <c r="B264" t="s">
        <v>25</v>
      </c>
    </row>
    <row r="265" spans="2:15" ht="45.75" hidden="1" outlineLevel="1" thickBot="1" x14ac:dyDescent="0.3">
      <c r="B265" s="10" t="s">
        <v>25</v>
      </c>
      <c r="C265" s="83" t="s">
        <v>70</v>
      </c>
      <c r="D265" s="84" t="s">
        <v>69</v>
      </c>
      <c r="E265" s="85" t="s">
        <v>71</v>
      </c>
      <c r="F265" s="11" t="s">
        <v>72</v>
      </c>
      <c r="G265" s="11" t="s">
        <v>73</v>
      </c>
      <c r="H265" s="11" t="s">
        <v>74</v>
      </c>
      <c r="I265" s="11" t="s">
        <v>75</v>
      </c>
      <c r="J265" s="11" t="s">
        <v>76</v>
      </c>
      <c r="K265" s="11" t="s">
        <v>77</v>
      </c>
      <c r="L265" s="38" t="s">
        <v>78</v>
      </c>
      <c r="M265" s="38" t="s">
        <v>90</v>
      </c>
      <c r="N265" s="38"/>
      <c r="O265" s="12" t="s">
        <v>22</v>
      </c>
    </row>
    <row r="266" spans="2:15" hidden="1" outlineLevel="1" x14ac:dyDescent="0.25">
      <c r="B266" s="8" t="s">
        <v>5</v>
      </c>
      <c r="C266" s="1">
        <v>0</v>
      </c>
      <c r="D266" s="1">
        <v>99.668072191676146</v>
      </c>
      <c r="E266" s="1">
        <v>32.308487366830526</v>
      </c>
      <c r="F266" s="1">
        <v>82.985201477805418</v>
      </c>
      <c r="G266" s="1">
        <v>44.438734480520168</v>
      </c>
      <c r="H266" s="1">
        <v>61.511978040598699</v>
      </c>
      <c r="I266" s="1">
        <v>17.963020003179906</v>
      </c>
      <c r="J266" s="1">
        <v>0</v>
      </c>
      <c r="K266" s="1">
        <v>0</v>
      </c>
      <c r="L266" s="1">
        <v>0</v>
      </c>
      <c r="M266" s="1">
        <v>412.84619589239986</v>
      </c>
      <c r="N266" s="1"/>
      <c r="O266" s="1">
        <f>SUM(C266:N266)</f>
        <v>751.72168945301075</v>
      </c>
    </row>
    <row r="267" spans="2:15" hidden="1" outlineLevel="1" x14ac:dyDescent="0.25">
      <c r="B267" s="4" t="s">
        <v>6</v>
      </c>
      <c r="C267" s="1">
        <v>0</v>
      </c>
      <c r="D267" s="1">
        <v>125.55712062440142</v>
      </c>
      <c r="E267" s="1">
        <v>80.934436577537397</v>
      </c>
      <c r="F267" s="1">
        <v>106.53522632449074</v>
      </c>
      <c r="G267" s="1">
        <v>159.96075790966785</v>
      </c>
      <c r="H267" s="1">
        <v>92.102308441853523</v>
      </c>
      <c r="I267" s="1">
        <v>121.18628420002334</v>
      </c>
      <c r="J267" s="1">
        <v>110.6159820413118</v>
      </c>
      <c r="K267" s="1">
        <v>157.21499960203855</v>
      </c>
      <c r="L267" s="1">
        <v>117.34177906523587</v>
      </c>
      <c r="M267" s="1">
        <v>530.72545391851918</v>
      </c>
      <c r="N267" s="1"/>
      <c r="O267" s="1">
        <f t="shared" ref="O267:O277" si="42">SUM(C267:N267)</f>
        <v>1602.1743487050796</v>
      </c>
    </row>
    <row r="268" spans="2:15" hidden="1" outlineLevel="1" x14ac:dyDescent="0.25">
      <c r="B268" s="4" t="s">
        <v>7</v>
      </c>
      <c r="C268" s="1">
        <v>0</v>
      </c>
      <c r="D268" s="1"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/>
      <c r="O268" s="1">
        <f t="shared" si="42"/>
        <v>0</v>
      </c>
    </row>
    <row r="269" spans="2:15" hidden="1" outlineLevel="1" x14ac:dyDescent="0.25">
      <c r="B269" s="4" t="s">
        <v>8</v>
      </c>
      <c r="C269" s="1">
        <v>0</v>
      </c>
      <c r="D269" s="1">
        <v>0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/>
      <c r="O269" s="1">
        <f t="shared" si="42"/>
        <v>0</v>
      </c>
    </row>
    <row r="270" spans="2:15" hidden="1" outlineLevel="1" x14ac:dyDescent="0.25">
      <c r="B270" s="4" t="s">
        <v>9</v>
      </c>
      <c r="C270" s="1">
        <v>0</v>
      </c>
      <c r="D270" s="1"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/>
      <c r="O270" s="1">
        <f t="shared" si="42"/>
        <v>0</v>
      </c>
    </row>
    <row r="271" spans="2:15" hidden="1" outlineLevel="1" x14ac:dyDescent="0.25">
      <c r="B271" s="4" t="s">
        <v>10</v>
      </c>
      <c r="C271" s="1">
        <v>0</v>
      </c>
      <c r="D271" s="1"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/>
      <c r="O271" s="1">
        <f t="shared" si="42"/>
        <v>0</v>
      </c>
    </row>
    <row r="272" spans="2:15" hidden="1" outlineLevel="1" x14ac:dyDescent="0.25">
      <c r="B272" s="4" t="s">
        <v>11</v>
      </c>
      <c r="C272" s="1">
        <v>0</v>
      </c>
      <c r="D272" s="1"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/>
      <c r="O272" s="1">
        <f t="shared" si="42"/>
        <v>0</v>
      </c>
    </row>
    <row r="273" spans="2:15" hidden="1" outlineLevel="1" x14ac:dyDescent="0.25">
      <c r="B273" s="4" t="s">
        <v>12</v>
      </c>
      <c r="C273" s="1">
        <v>0</v>
      </c>
      <c r="D273" s="1"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/>
      <c r="O273" s="1">
        <f t="shared" si="42"/>
        <v>0</v>
      </c>
    </row>
    <row r="274" spans="2:15" hidden="1" outlineLevel="1" x14ac:dyDescent="0.25">
      <c r="B274" s="4" t="s">
        <v>13</v>
      </c>
      <c r="C274" s="1">
        <v>0</v>
      </c>
      <c r="D274" s="1">
        <v>0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/>
      <c r="O274" s="1">
        <f t="shared" si="42"/>
        <v>0</v>
      </c>
    </row>
    <row r="275" spans="2:15" hidden="1" outlineLevel="1" x14ac:dyDescent="0.25">
      <c r="B275" s="4" t="s">
        <v>14</v>
      </c>
      <c r="C275" s="1">
        <v>0</v>
      </c>
      <c r="D275" s="1"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/>
      <c r="O275" s="1">
        <f t="shared" si="42"/>
        <v>0</v>
      </c>
    </row>
    <row r="276" spans="2:15" hidden="1" outlineLevel="1" x14ac:dyDescent="0.25">
      <c r="B276" s="4" t="s">
        <v>15</v>
      </c>
      <c r="C276" s="1">
        <v>0</v>
      </c>
      <c r="D276" s="1">
        <v>0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/>
      <c r="O276" s="1">
        <f t="shared" si="42"/>
        <v>0</v>
      </c>
    </row>
    <row r="277" spans="2:15" ht="15.75" hidden="1" outlineLevel="1" thickBot="1" x14ac:dyDescent="0.3">
      <c r="B277" s="5" t="s">
        <v>16</v>
      </c>
      <c r="C277" s="14">
        <v>0</v>
      </c>
      <c r="D277" s="14">
        <v>0</v>
      </c>
      <c r="E277" s="14">
        <v>0</v>
      </c>
      <c r="F277" s="14">
        <v>0</v>
      </c>
      <c r="G277" s="14">
        <v>0</v>
      </c>
      <c r="H277" s="14">
        <v>0</v>
      </c>
      <c r="I277" s="14">
        <v>0</v>
      </c>
      <c r="J277" s="14">
        <v>0</v>
      </c>
      <c r="K277" s="14">
        <v>0</v>
      </c>
      <c r="L277" s="14">
        <v>0</v>
      </c>
      <c r="M277" s="14">
        <v>0</v>
      </c>
      <c r="N277" s="14"/>
      <c r="O277" s="1">
        <f t="shared" si="42"/>
        <v>0</v>
      </c>
    </row>
    <row r="278" spans="2:15" ht="15.75" hidden="1" outlineLevel="1" thickBot="1" x14ac:dyDescent="0.3">
      <c r="B278" s="13" t="s">
        <v>0</v>
      </c>
      <c r="C278" s="15">
        <v>0</v>
      </c>
      <c r="D278" s="39">
        <v>225.22519281607757</v>
      </c>
      <c r="E278" s="15">
        <v>113.24292394436793</v>
      </c>
      <c r="F278" s="15">
        <v>189.52042780229615</v>
      </c>
      <c r="G278" s="15">
        <v>204.39949239018802</v>
      </c>
      <c r="H278" s="15">
        <v>153.61428648245223</v>
      </c>
      <c r="I278" s="15">
        <v>139.14930420320326</v>
      </c>
      <c r="J278" s="15">
        <v>110.6159820413118</v>
      </c>
      <c r="K278" s="15">
        <v>157.21499960203855</v>
      </c>
      <c r="L278" s="39">
        <v>117.34177906523587</v>
      </c>
      <c r="M278" s="39">
        <v>943.5716498109191</v>
      </c>
      <c r="N278" s="39"/>
      <c r="O278" s="16">
        <f>SUM(C278:N278)</f>
        <v>2353.8960381580901</v>
      </c>
    </row>
    <row r="279" spans="2:15" hidden="1" outlineLevel="1" x14ac:dyDescent="0.25">
      <c r="B279" s="8" t="s">
        <v>17</v>
      </c>
      <c r="C279" s="3">
        <v>0</v>
      </c>
      <c r="D279" s="3">
        <v>21.39639331752737</v>
      </c>
      <c r="E279" s="3">
        <v>10.758077774714954</v>
      </c>
      <c r="F279" s="3">
        <v>18.004440641218135</v>
      </c>
      <c r="G279" s="3">
        <v>19.417951777067863</v>
      </c>
      <c r="H279" s="3">
        <v>14.593357215832963</v>
      </c>
      <c r="I279" s="3">
        <v>13.219183899304312</v>
      </c>
      <c r="J279" s="3">
        <v>10.508518293924622</v>
      </c>
      <c r="K279" s="3">
        <v>14.935424962193663</v>
      </c>
      <c r="L279" s="3">
        <v>11.147469011197408</v>
      </c>
      <c r="M279" s="3">
        <v>89.639306732037326</v>
      </c>
      <c r="N279" s="3"/>
      <c r="O279" s="3">
        <f>SUM(C279:N279)</f>
        <v>223.62012362501861</v>
      </c>
    </row>
    <row r="280" spans="2:15" hidden="1" outlineLevel="1" x14ac:dyDescent="0.25">
      <c r="B280" s="4" t="s">
        <v>18</v>
      </c>
      <c r="C280" s="3">
        <v>0</v>
      </c>
      <c r="D280" s="3">
        <v>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0</v>
      </c>
      <c r="N280" s="3"/>
      <c r="O280" s="3">
        <f t="shared" ref="O280:O282" si="43">SUM(C280:N280)</f>
        <v>0</v>
      </c>
    </row>
    <row r="281" spans="2:15" hidden="1" outlineLevel="1" x14ac:dyDescent="0.25">
      <c r="B281" s="4" t="s">
        <v>19</v>
      </c>
      <c r="C281" s="3">
        <v>0</v>
      </c>
      <c r="D281" s="3">
        <v>2.2522519281607756</v>
      </c>
      <c r="E281" s="3">
        <v>1.1324292394436792</v>
      </c>
      <c r="F281" s="3">
        <v>1.8952042780229617</v>
      </c>
      <c r="G281" s="3">
        <v>2.04399492390188</v>
      </c>
      <c r="H281" s="3">
        <v>1.5361428648245223</v>
      </c>
      <c r="I281" s="3">
        <v>1.3914930420320326</v>
      </c>
      <c r="J281" s="3">
        <v>1.106159820413118</v>
      </c>
      <c r="K281" s="3">
        <v>1.5721499960203855</v>
      </c>
      <c r="L281" s="3">
        <v>1.1734177906523586</v>
      </c>
      <c r="M281" s="3">
        <v>9.4357164981091906</v>
      </c>
      <c r="N281" s="3"/>
      <c r="O281" s="3">
        <f t="shared" si="43"/>
        <v>23.538960381580903</v>
      </c>
    </row>
    <row r="282" spans="2:15" ht="15.75" hidden="1" outlineLevel="1" thickBot="1" x14ac:dyDescent="0.3">
      <c r="B282" s="5" t="s">
        <v>20</v>
      </c>
      <c r="C282" s="17">
        <v>0</v>
      </c>
      <c r="D282" s="17">
        <v>10.135133676723489</v>
      </c>
      <c r="E282" s="17">
        <v>5.0959315774965566</v>
      </c>
      <c r="F282" s="17">
        <v>8.5284192511033261</v>
      </c>
      <c r="G282" s="17">
        <v>9.1979771575584603</v>
      </c>
      <c r="H282" s="17">
        <v>6.91264289171035</v>
      </c>
      <c r="I282" s="17">
        <v>6.2617186891441463</v>
      </c>
      <c r="J282" s="17">
        <v>4.9777191918590304</v>
      </c>
      <c r="K282" s="17">
        <v>7.0746749820917341</v>
      </c>
      <c r="L282" s="17">
        <v>5.2803800579356137</v>
      </c>
      <c r="M282" s="17">
        <v>42.460724241491363</v>
      </c>
      <c r="N282" s="17"/>
      <c r="O282" s="3">
        <f t="shared" si="43"/>
        <v>105.92532171711407</v>
      </c>
    </row>
    <row r="283" spans="2:15" ht="15.75" hidden="1" outlineLevel="1" thickBot="1" x14ac:dyDescent="0.3">
      <c r="B283" s="9" t="s">
        <v>21</v>
      </c>
      <c r="C283" s="18">
        <v>0</v>
      </c>
      <c r="D283" s="18">
        <v>22.522519281607757</v>
      </c>
      <c r="E283" s="18">
        <v>11.324292394436794</v>
      </c>
      <c r="F283" s="18">
        <v>18.952042780229615</v>
      </c>
      <c r="G283" s="18">
        <v>20.439949239018802</v>
      </c>
      <c r="H283" s="18">
        <v>15.361428648245223</v>
      </c>
      <c r="I283" s="18">
        <v>13.914930420320326</v>
      </c>
      <c r="J283" s="18">
        <v>11.06159820413118</v>
      </c>
      <c r="K283" s="18">
        <v>15.721499960203856</v>
      </c>
      <c r="L283" s="18">
        <v>11.734177906523588</v>
      </c>
      <c r="M283" s="18">
        <v>94.357164981091913</v>
      </c>
      <c r="N283" s="18"/>
      <c r="O283" s="18">
        <f>SUM(C283:N283)</f>
        <v>235.3896038158091</v>
      </c>
    </row>
    <row r="284" spans="2:15" ht="15.75" hidden="1" outlineLevel="1" thickBot="1" x14ac:dyDescent="0.3">
      <c r="B284" s="6" t="s">
        <v>1</v>
      </c>
      <c r="C284" s="2">
        <v>0</v>
      </c>
      <c r="D284" s="40">
        <v>281.53149102009695</v>
      </c>
      <c r="E284" s="2">
        <v>141.55365493045989</v>
      </c>
      <c r="F284" s="2">
        <v>236.90053475287019</v>
      </c>
      <c r="G284" s="2">
        <v>255.49936548773502</v>
      </c>
      <c r="H284" s="2">
        <v>192.01785810306529</v>
      </c>
      <c r="I284" s="2">
        <v>173.93663025400409</v>
      </c>
      <c r="J284" s="2">
        <v>138.26997755163973</v>
      </c>
      <c r="K284" s="2">
        <v>196.51874950254816</v>
      </c>
      <c r="L284" s="40">
        <v>146.67722383154486</v>
      </c>
      <c r="M284" s="40">
        <v>1179.4645622636488</v>
      </c>
      <c r="N284" s="40"/>
      <c r="O284" s="7">
        <f>SUM(C284:N284)</f>
        <v>2942.3700476976128</v>
      </c>
    </row>
    <row r="285" spans="2:15" collapsed="1" x14ac:dyDescent="0.25"/>
    <row r="286" spans="2:15" x14ac:dyDescent="0.25">
      <c r="B286" t="s">
        <v>26</v>
      </c>
    </row>
    <row r="287" spans="2:15" ht="45.75" hidden="1" outlineLevel="1" thickBot="1" x14ac:dyDescent="0.3">
      <c r="B287" s="10" t="s">
        <v>26</v>
      </c>
      <c r="C287" s="83" t="s">
        <v>79</v>
      </c>
      <c r="D287" s="84" t="s">
        <v>80</v>
      </c>
      <c r="E287" s="85" t="s">
        <v>81</v>
      </c>
      <c r="F287" s="11" t="s">
        <v>82</v>
      </c>
      <c r="G287" s="11" t="s">
        <v>83</v>
      </c>
      <c r="H287" s="11"/>
      <c r="I287" s="11"/>
      <c r="J287" s="11"/>
      <c r="K287" s="11"/>
      <c r="L287" s="38"/>
      <c r="M287" s="38"/>
      <c r="N287" s="38"/>
      <c r="O287" s="12" t="s">
        <v>22</v>
      </c>
    </row>
    <row r="288" spans="2:15" hidden="1" outlineLevel="1" x14ac:dyDescent="0.25">
      <c r="B288" s="8" t="s">
        <v>5</v>
      </c>
      <c r="C288" s="1">
        <v>64.732659477206411</v>
      </c>
      <c r="D288" s="1">
        <v>139.15159281779043</v>
      </c>
      <c r="E288" s="1">
        <v>384.61594755070092</v>
      </c>
      <c r="F288" s="1">
        <v>329.59572177528003</v>
      </c>
      <c r="G288" s="1">
        <v>154.57131244800001</v>
      </c>
      <c r="H288" s="1"/>
      <c r="I288" s="1"/>
      <c r="J288" s="1"/>
      <c r="K288" s="1"/>
      <c r="L288" s="1"/>
      <c r="M288" s="1"/>
      <c r="N288" s="1"/>
      <c r="O288" s="1">
        <f>SUM(C288:N288)</f>
        <v>1072.6672340689779</v>
      </c>
    </row>
    <row r="289" spans="2:15" hidden="1" outlineLevel="1" x14ac:dyDescent="0.25">
      <c r="B289" s="4" t="s">
        <v>6</v>
      </c>
      <c r="C289" s="1">
        <v>0</v>
      </c>
      <c r="D289" s="1">
        <v>0</v>
      </c>
      <c r="E289" s="1">
        <v>0</v>
      </c>
      <c r="F289" s="1">
        <v>0</v>
      </c>
      <c r="G289" s="1">
        <v>0</v>
      </c>
      <c r="H289" s="1"/>
      <c r="I289" s="1"/>
      <c r="J289" s="1"/>
      <c r="K289" s="1"/>
      <c r="L289" s="1"/>
      <c r="M289" s="1"/>
      <c r="N289" s="1"/>
      <c r="O289" s="1">
        <f t="shared" ref="O289:O306" si="44">SUM(C289:J289)</f>
        <v>0</v>
      </c>
    </row>
    <row r="290" spans="2:15" hidden="1" outlineLevel="1" x14ac:dyDescent="0.25">
      <c r="B290" s="4" t="s">
        <v>7</v>
      </c>
      <c r="C290" s="1">
        <v>0</v>
      </c>
      <c r="D290" s="1">
        <v>0</v>
      </c>
      <c r="E290" s="1">
        <v>0</v>
      </c>
      <c r="F290" s="1">
        <v>0</v>
      </c>
      <c r="G290" s="1">
        <v>0</v>
      </c>
      <c r="H290" s="1"/>
      <c r="I290" s="1"/>
      <c r="J290" s="1"/>
      <c r="K290" s="1"/>
      <c r="L290" s="1"/>
      <c r="M290" s="1"/>
      <c r="N290" s="1"/>
      <c r="O290" s="1">
        <f t="shared" si="44"/>
        <v>0</v>
      </c>
    </row>
    <row r="291" spans="2:15" hidden="1" outlineLevel="1" x14ac:dyDescent="0.25">
      <c r="B291" s="4" t="s">
        <v>8</v>
      </c>
      <c r="C291" s="1">
        <v>0</v>
      </c>
      <c r="D291" s="1">
        <v>0</v>
      </c>
      <c r="E291" s="1">
        <v>0</v>
      </c>
      <c r="F291" s="1">
        <v>0</v>
      </c>
      <c r="G291" s="1">
        <v>0</v>
      </c>
      <c r="H291" s="1"/>
      <c r="I291" s="1"/>
      <c r="J291" s="1"/>
      <c r="K291" s="1"/>
      <c r="L291" s="1"/>
      <c r="M291" s="1"/>
      <c r="N291" s="1"/>
      <c r="O291" s="1">
        <f t="shared" si="44"/>
        <v>0</v>
      </c>
    </row>
    <row r="292" spans="2:15" hidden="1" outlineLevel="1" x14ac:dyDescent="0.25">
      <c r="B292" s="4" t="s">
        <v>9</v>
      </c>
      <c r="C292" s="1">
        <v>0</v>
      </c>
      <c r="D292" s="1">
        <v>0</v>
      </c>
      <c r="E292" s="1">
        <v>0</v>
      </c>
      <c r="F292" s="1">
        <v>0</v>
      </c>
      <c r="G292" s="1">
        <v>0</v>
      </c>
      <c r="H292" s="1"/>
      <c r="I292" s="1"/>
      <c r="J292" s="1"/>
      <c r="K292" s="1"/>
      <c r="L292" s="1"/>
      <c r="M292" s="1"/>
      <c r="N292" s="1"/>
      <c r="O292" s="1">
        <f t="shared" si="44"/>
        <v>0</v>
      </c>
    </row>
    <row r="293" spans="2:15" hidden="1" outlineLevel="1" x14ac:dyDescent="0.25">
      <c r="B293" s="4" t="s">
        <v>10</v>
      </c>
      <c r="C293" s="1">
        <v>0</v>
      </c>
      <c r="D293" s="1">
        <v>0</v>
      </c>
      <c r="E293" s="1">
        <v>0</v>
      </c>
      <c r="F293" s="1">
        <v>0</v>
      </c>
      <c r="G293" s="1">
        <v>0</v>
      </c>
      <c r="H293" s="1"/>
      <c r="I293" s="1"/>
      <c r="J293" s="1"/>
      <c r="K293" s="1"/>
      <c r="L293" s="1"/>
      <c r="M293" s="1"/>
      <c r="N293" s="1"/>
      <c r="O293" s="1">
        <f t="shared" si="44"/>
        <v>0</v>
      </c>
    </row>
    <row r="294" spans="2:15" hidden="1" outlineLevel="1" x14ac:dyDescent="0.25">
      <c r="B294" s="4" t="s">
        <v>11</v>
      </c>
      <c r="C294" s="1">
        <v>0</v>
      </c>
      <c r="D294" s="1">
        <v>0</v>
      </c>
      <c r="E294" s="1">
        <v>0</v>
      </c>
      <c r="F294" s="1">
        <v>0</v>
      </c>
      <c r="G294" s="1">
        <v>0</v>
      </c>
      <c r="H294" s="1"/>
      <c r="I294" s="1"/>
      <c r="J294" s="1"/>
      <c r="K294" s="1"/>
      <c r="L294" s="1"/>
      <c r="M294" s="1"/>
      <c r="N294" s="1"/>
      <c r="O294" s="1">
        <f t="shared" si="44"/>
        <v>0</v>
      </c>
    </row>
    <row r="295" spans="2:15" hidden="1" outlineLevel="1" x14ac:dyDescent="0.25">
      <c r="B295" s="4" t="s">
        <v>12</v>
      </c>
      <c r="C295" s="1">
        <v>0</v>
      </c>
      <c r="D295" s="1">
        <v>0</v>
      </c>
      <c r="E295" s="1">
        <v>0</v>
      </c>
      <c r="F295" s="1">
        <v>0</v>
      </c>
      <c r="G295" s="1">
        <v>0</v>
      </c>
      <c r="H295" s="1"/>
      <c r="I295" s="1"/>
      <c r="J295" s="1"/>
      <c r="K295" s="1"/>
      <c r="L295" s="1"/>
      <c r="M295" s="1"/>
      <c r="N295" s="1"/>
      <c r="O295" s="1">
        <f t="shared" si="44"/>
        <v>0</v>
      </c>
    </row>
    <row r="296" spans="2:15" hidden="1" outlineLevel="1" x14ac:dyDescent="0.25">
      <c r="B296" s="4" t="s">
        <v>13</v>
      </c>
      <c r="C296" s="1">
        <v>9.9530698320000006</v>
      </c>
      <c r="D296" s="1">
        <v>0</v>
      </c>
      <c r="E296" s="1">
        <v>12.351399912000002</v>
      </c>
      <c r="F296" s="1">
        <v>17.466558306624002</v>
      </c>
      <c r="G296" s="1">
        <v>0</v>
      </c>
      <c r="H296" s="1"/>
      <c r="I296" s="1"/>
      <c r="J296" s="1"/>
      <c r="K296" s="1"/>
      <c r="L296" s="1"/>
      <c r="M296" s="1"/>
      <c r="N296" s="1"/>
      <c r="O296" s="1">
        <f t="shared" si="44"/>
        <v>39.771028050624004</v>
      </c>
    </row>
    <row r="297" spans="2:15" hidden="1" outlineLevel="1" x14ac:dyDescent="0.25">
      <c r="B297" s="4" t="s">
        <v>14</v>
      </c>
      <c r="C297" s="1">
        <v>0</v>
      </c>
      <c r="D297" s="1">
        <v>0</v>
      </c>
      <c r="E297" s="1">
        <v>0</v>
      </c>
      <c r="F297" s="1">
        <v>0</v>
      </c>
      <c r="G297" s="1">
        <v>0</v>
      </c>
      <c r="H297" s="1"/>
      <c r="I297" s="1"/>
      <c r="J297" s="1"/>
      <c r="K297" s="1"/>
      <c r="L297" s="1"/>
      <c r="M297" s="1"/>
      <c r="N297" s="1"/>
      <c r="O297" s="1">
        <f t="shared" si="44"/>
        <v>0</v>
      </c>
    </row>
    <row r="298" spans="2:15" hidden="1" outlineLevel="1" x14ac:dyDescent="0.25">
      <c r="B298" s="4" t="s">
        <v>15</v>
      </c>
      <c r="C298" s="1">
        <v>0</v>
      </c>
      <c r="D298" s="1">
        <v>0</v>
      </c>
      <c r="E298" s="1">
        <v>0</v>
      </c>
      <c r="F298" s="1">
        <v>0</v>
      </c>
      <c r="G298" s="1">
        <v>0</v>
      </c>
      <c r="H298" s="1"/>
      <c r="I298" s="1"/>
      <c r="J298" s="1"/>
      <c r="K298" s="1"/>
      <c r="L298" s="1"/>
      <c r="M298" s="1"/>
      <c r="N298" s="1"/>
      <c r="O298" s="1">
        <f t="shared" si="44"/>
        <v>0</v>
      </c>
    </row>
    <row r="299" spans="2:15" ht="15.75" hidden="1" outlineLevel="1" thickBot="1" x14ac:dyDescent="0.3">
      <c r="B299" s="5" t="s">
        <v>16</v>
      </c>
      <c r="C299" s="14">
        <v>0</v>
      </c>
      <c r="D299" s="14">
        <v>0</v>
      </c>
      <c r="E299" s="14">
        <v>0</v>
      </c>
      <c r="F299" s="14">
        <v>0</v>
      </c>
      <c r="G299" s="14">
        <v>0</v>
      </c>
      <c r="H299" s="14"/>
      <c r="I299" s="14"/>
      <c r="J299" s="14"/>
      <c r="K299" s="14"/>
      <c r="L299" s="14"/>
      <c r="M299" s="14"/>
      <c r="N299" s="14"/>
      <c r="O299" s="14">
        <f t="shared" si="44"/>
        <v>0</v>
      </c>
    </row>
    <row r="300" spans="2:15" ht="15.75" hidden="1" outlineLevel="1" thickBot="1" x14ac:dyDescent="0.3">
      <c r="B300" s="13" t="s">
        <v>0</v>
      </c>
      <c r="C300" s="15">
        <v>74.685729309206408</v>
      </c>
      <c r="D300" s="39">
        <v>139.15159281779043</v>
      </c>
      <c r="E300" s="15">
        <v>396.9673474627009</v>
      </c>
      <c r="F300" s="15">
        <v>347.06228008190402</v>
      </c>
      <c r="G300" s="15">
        <v>154.57131244800001</v>
      </c>
      <c r="H300" s="15"/>
      <c r="I300" s="15"/>
      <c r="J300" s="15"/>
      <c r="K300" s="15"/>
      <c r="L300" s="39"/>
      <c r="M300" s="39"/>
      <c r="N300" s="39"/>
      <c r="O300" s="16">
        <f t="shared" si="44"/>
        <v>1112.4382621196019</v>
      </c>
    </row>
    <row r="301" spans="2:15" hidden="1" outlineLevel="1" x14ac:dyDescent="0.25">
      <c r="B301" s="8" t="s">
        <v>17</v>
      </c>
      <c r="C301" s="3">
        <v>6.3482869912825448</v>
      </c>
      <c r="D301" s="3">
        <v>11.827885389512188</v>
      </c>
      <c r="E301" s="3">
        <v>33.74222453432958</v>
      </c>
      <c r="F301" s="3">
        <v>29.500293806961842</v>
      </c>
      <c r="G301" s="3">
        <v>13.138561558080003</v>
      </c>
      <c r="H301" s="3"/>
      <c r="I301" s="3"/>
      <c r="J301" s="3"/>
      <c r="K301" s="3"/>
      <c r="L301" s="3"/>
      <c r="M301" s="3"/>
      <c r="N301" s="3"/>
      <c r="O301" s="3">
        <f t="shared" si="44"/>
        <v>94.557252280166153</v>
      </c>
    </row>
    <row r="302" spans="2:15" hidden="1" outlineLevel="1" x14ac:dyDescent="0.25">
      <c r="B302" s="4" t="s">
        <v>18</v>
      </c>
      <c r="C302" s="3">
        <v>0</v>
      </c>
      <c r="D302" s="3">
        <v>0</v>
      </c>
      <c r="E302" s="3">
        <v>0</v>
      </c>
      <c r="F302" s="3">
        <v>0</v>
      </c>
      <c r="G302" s="3">
        <v>0</v>
      </c>
      <c r="H302" s="3"/>
      <c r="I302" s="3"/>
      <c r="J302" s="3"/>
      <c r="K302" s="3"/>
      <c r="L302" s="3"/>
      <c r="M302" s="3"/>
      <c r="N302" s="3"/>
      <c r="O302" s="3">
        <f t="shared" si="44"/>
        <v>0</v>
      </c>
    </row>
    <row r="303" spans="2:15" hidden="1" outlineLevel="1" x14ac:dyDescent="0.25">
      <c r="B303" s="4" t="s">
        <v>19</v>
      </c>
      <c r="C303" s="3">
        <v>0.74685729309206406</v>
      </c>
      <c r="D303" s="3">
        <v>1.3915159281779044</v>
      </c>
      <c r="E303" s="3">
        <v>3.969673474627009</v>
      </c>
      <c r="F303" s="3">
        <v>3.4706228008190401</v>
      </c>
      <c r="G303" s="3">
        <v>1.5457131244800002</v>
      </c>
      <c r="H303" s="3"/>
      <c r="I303" s="3"/>
      <c r="J303" s="3"/>
      <c r="K303" s="3"/>
      <c r="L303" s="3"/>
      <c r="M303" s="3"/>
      <c r="N303" s="3"/>
      <c r="O303" s="3">
        <f t="shared" si="44"/>
        <v>11.124382621196018</v>
      </c>
    </row>
    <row r="304" spans="2:15" ht="15.75" hidden="1" outlineLevel="1" thickBot="1" x14ac:dyDescent="0.3">
      <c r="B304" s="5" t="s">
        <v>20</v>
      </c>
      <c r="C304" s="17">
        <v>0.74685729309206406</v>
      </c>
      <c r="D304" s="17">
        <v>1.3915159281779044</v>
      </c>
      <c r="E304" s="17">
        <v>3.969673474627009</v>
      </c>
      <c r="F304" s="17">
        <v>3.4706228008190401</v>
      </c>
      <c r="G304" s="17">
        <v>1.5457131244800002</v>
      </c>
      <c r="H304" s="17"/>
      <c r="I304" s="17"/>
      <c r="J304" s="17"/>
      <c r="K304" s="17"/>
      <c r="L304" s="17"/>
      <c r="M304" s="17"/>
      <c r="N304" s="17"/>
      <c r="O304" s="17">
        <f t="shared" si="44"/>
        <v>11.124382621196018</v>
      </c>
    </row>
    <row r="305" spans="2:15" ht="15.75" hidden="1" outlineLevel="1" thickBot="1" x14ac:dyDescent="0.3">
      <c r="B305" s="9" t="s">
        <v>21</v>
      </c>
      <c r="C305" s="18">
        <v>0</v>
      </c>
      <c r="D305" s="18">
        <v>0</v>
      </c>
      <c r="E305" s="18">
        <v>0</v>
      </c>
      <c r="F305" s="18">
        <v>0</v>
      </c>
      <c r="G305" s="18">
        <v>0</v>
      </c>
      <c r="H305" s="18"/>
      <c r="I305" s="18"/>
      <c r="J305" s="18"/>
      <c r="K305" s="18"/>
      <c r="L305" s="18"/>
      <c r="M305" s="18"/>
      <c r="N305" s="18"/>
      <c r="O305" s="18">
        <f t="shared" si="44"/>
        <v>0</v>
      </c>
    </row>
    <row r="306" spans="2:15" ht="15.75" hidden="1" outlineLevel="1" thickBot="1" x14ac:dyDescent="0.3">
      <c r="B306" s="6" t="s">
        <v>1</v>
      </c>
      <c r="C306" s="2">
        <v>82.527730886673083</v>
      </c>
      <c r="D306" s="40">
        <v>153.76251006365842</v>
      </c>
      <c r="E306" s="2">
        <v>438.64891894628454</v>
      </c>
      <c r="F306" s="2">
        <v>383.50381949050399</v>
      </c>
      <c r="G306" s="2">
        <v>170.80130025503999</v>
      </c>
      <c r="H306" s="2"/>
      <c r="I306" s="2"/>
      <c r="J306" s="2"/>
      <c r="K306" s="2"/>
      <c r="L306" s="40"/>
      <c r="M306" s="40"/>
      <c r="N306" s="40"/>
      <c r="O306" s="7">
        <f t="shared" si="44"/>
        <v>1229.2442796421599</v>
      </c>
    </row>
    <row r="307" spans="2:15" collapsed="1" x14ac:dyDescent="0.25"/>
  </sheetData>
  <pageMargins left="0.7" right="0.7" top="0.78740157499999996" bottom="0.78740157499999996" header="0.3" footer="0.3"/>
  <pageSetup paperSize="9" scale="4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S306"/>
  <sheetViews>
    <sheetView zoomScale="90" zoomScaleNormal="90" workbookViewId="0">
      <selection activeCell="Q38" sqref="Q38:Q42"/>
    </sheetView>
  </sheetViews>
  <sheetFormatPr defaultRowHeight="15" outlineLevelRow="2" x14ac:dyDescent="0.25"/>
  <cols>
    <col min="1" max="1" width="6.28515625" customWidth="1"/>
    <col min="2" max="2" width="42.140625" customWidth="1"/>
    <col min="3" max="3" width="15.7109375" customWidth="1"/>
    <col min="4" max="4" width="17.42578125" customWidth="1"/>
    <col min="5" max="5" width="18.42578125" customWidth="1"/>
    <col min="6" max="6" width="17" customWidth="1"/>
    <col min="7" max="7" width="16.85546875" customWidth="1"/>
    <col min="8" max="8" width="15" customWidth="1"/>
    <col min="9" max="9" width="16.7109375" customWidth="1"/>
    <col min="10" max="10" width="15.28515625" customWidth="1"/>
    <col min="11" max="11" width="17.42578125" customWidth="1"/>
    <col min="12" max="12" width="11.42578125" customWidth="1"/>
    <col min="13" max="14" width="13.42578125" customWidth="1"/>
    <col min="15" max="15" width="12.140625" customWidth="1"/>
    <col min="17" max="17" width="11.28515625" customWidth="1"/>
    <col min="19" max="19" width="26.42578125" customWidth="1"/>
  </cols>
  <sheetData>
    <row r="1" spans="2:15" ht="15.75" thickBot="1" x14ac:dyDescent="0.3">
      <c r="C1" s="112"/>
      <c r="D1" s="90"/>
      <c r="E1" s="37"/>
      <c r="F1" s="36"/>
      <c r="G1" s="86"/>
      <c r="H1" s="111"/>
      <c r="I1" s="130"/>
      <c r="J1" s="110"/>
      <c r="K1" s="121"/>
      <c r="L1" s="87"/>
      <c r="M1" s="87"/>
      <c r="N1" s="87"/>
    </row>
    <row r="2" spans="2:15" ht="111" customHeight="1" thickBot="1" x14ac:dyDescent="0.3">
      <c r="B2" s="79" t="s">
        <v>32</v>
      </c>
      <c r="C2" s="113" t="s">
        <v>34</v>
      </c>
      <c r="D2" s="91" t="s">
        <v>86</v>
      </c>
      <c r="E2" s="28" t="s">
        <v>88</v>
      </c>
      <c r="F2" s="22" t="s">
        <v>52</v>
      </c>
      <c r="G2" s="80" t="s">
        <v>65</v>
      </c>
      <c r="H2" s="102" t="s">
        <v>85</v>
      </c>
      <c r="I2" s="131" t="s">
        <v>87</v>
      </c>
      <c r="J2" s="23" t="s">
        <v>41</v>
      </c>
      <c r="K2" s="122" t="s">
        <v>84</v>
      </c>
      <c r="L2" s="31"/>
      <c r="M2" s="23"/>
      <c r="N2" s="41"/>
      <c r="O2" s="12" t="s">
        <v>22</v>
      </c>
    </row>
    <row r="3" spans="2:15" x14ac:dyDescent="0.25">
      <c r="B3" s="8" t="s">
        <v>5</v>
      </c>
      <c r="C3" s="114">
        <f>O68</f>
        <v>0</v>
      </c>
      <c r="D3" s="92">
        <f>O156+H266+K266</f>
        <v>1111.4067315475561</v>
      </c>
      <c r="E3" s="29">
        <f>O222+E200</f>
        <v>95.356838535857094</v>
      </c>
      <c r="F3" s="26">
        <f>D134+O178+I266+F288</f>
        <v>2141.6764054019573</v>
      </c>
      <c r="G3" s="81">
        <f>O244+D266+G266+F266+G288+C288</f>
        <v>639.76907541186642</v>
      </c>
      <c r="H3" s="103">
        <f>C200+D200+E266</f>
        <v>325.572793729343</v>
      </c>
      <c r="I3" s="132">
        <f>O112+J266+D288</f>
        <v>156.87038647031045</v>
      </c>
      <c r="J3" s="24">
        <f>O90+M266+E288</f>
        <v>1998.0616128405868</v>
      </c>
      <c r="K3" s="123">
        <f>C134+L266</f>
        <v>20.906633685439886</v>
      </c>
      <c r="L3" s="32"/>
      <c r="M3" s="24"/>
      <c r="N3" s="42"/>
      <c r="O3" s="1">
        <f>SUM(C3:N3)</f>
        <v>6489.6204776229179</v>
      </c>
    </row>
    <row r="4" spans="2:15" x14ac:dyDescent="0.25">
      <c r="B4" s="4" t="s">
        <v>6</v>
      </c>
      <c r="C4" s="114">
        <f t="shared" ref="C4:C21" si="0">O69</f>
        <v>0</v>
      </c>
      <c r="D4" s="92">
        <f t="shared" ref="D4:D21" si="1">O157+H267+K267</f>
        <v>477.23743822676249</v>
      </c>
      <c r="E4" s="29">
        <f t="shared" ref="E4:E21" si="2">O223+E201</f>
        <v>35.391750721656614</v>
      </c>
      <c r="F4" s="26">
        <f t="shared" ref="F4:F21" si="3">D135+O179+I267+F289</f>
        <v>234.88187680369336</v>
      </c>
      <c r="G4" s="81">
        <f t="shared" ref="G4:G21" si="4">O245+D267+G267+F267+G289+C289</f>
        <v>446.68605195383003</v>
      </c>
      <c r="H4" s="103">
        <f t="shared" ref="H4:H21" si="5">C201+D201+E267</f>
        <v>104.73668271742261</v>
      </c>
      <c r="I4" s="132">
        <f t="shared" ref="I4:I21" si="6">O113+J267+D289</f>
        <v>171.94474078599686</v>
      </c>
      <c r="J4" s="24">
        <f t="shared" ref="J4:J21" si="7">O91+M267+E289</f>
        <v>979.68461423937902</v>
      </c>
      <c r="K4" s="123">
        <f t="shared" ref="K4:K21" si="8">C135+L267</f>
        <v>152.58638054541748</v>
      </c>
      <c r="L4" s="32"/>
      <c r="M4" s="24"/>
      <c r="N4" s="42"/>
      <c r="O4" s="1">
        <f>SUM(C4:N4)</f>
        <v>2603.1495359941582</v>
      </c>
    </row>
    <row r="5" spans="2:15" x14ac:dyDescent="0.25">
      <c r="B5" s="4" t="s">
        <v>7</v>
      </c>
      <c r="C5" s="114">
        <f t="shared" si="0"/>
        <v>0</v>
      </c>
      <c r="D5" s="92">
        <f t="shared" si="1"/>
        <v>504.78453415534329</v>
      </c>
      <c r="E5" s="29">
        <f t="shared" si="2"/>
        <v>95.143885192041054</v>
      </c>
      <c r="F5" s="26">
        <f t="shared" si="3"/>
        <v>816.09930842415076</v>
      </c>
      <c r="G5" s="81">
        <f t="shared" si="4"/>
        <v>925.01767713873255</v>
      </c>
      <c r="H5" s="103">
        <f t="shared" si="5"/>
        <v>50.090757209758756</v>
      </c>
      <c r="I5" s="132">
        <f t="shared" si="6"/>
        <v>133.79098253905866</v>
      </c>
      <c r="J5" s="24">
        <f t="shared" si="7"/>
        <v>478.74291202089137</v>
      </c>
      <c r="K5" s="123">
        <f t="shared" si="8"/>
        <v>6.240045426908905</v>
      </c>
      <c r="L5" s="32"/>
      <c r="M5" s="24"/>
      <c r="N5" s="42"/>
      <c r="O5" s="1">
        <f t="shared" ref="O5:O14" si="9">SUM(C5:N5)</f>
        <v>3009.9101021068855</v>
      </c>
    </row>
    <row r="6" spans="2:15" x14ac:dyDescent="0.25">
      <c r="B6" s="4" t="s">
        <v>8</v>
      </c>
      <c r="C6" s="114">
        <f t="shared" si="0"/>
        <v>0</v>
      </c>
      <c r="D6" s="92">
        <f t="shared" si="1"/>
        <v>0</v>
      </c>
      <c r="E6" s="29">
        <f t="shared" si="2"/>
        <v>25.546205761836351</v>
      </c>
      <c r="F6" s="26">
        <f t="shared" si="3"/>
        <v>0</v>
      </c>
      <c r="G6" s="81">
        <f t="shared" si="4"/>
        <v>28.391762147895051</v>
      </c>
      <c r="H6" s="103">
        <f t="shared" si="5"/>
        <v>0</v>
      </c>
      <c r="I6" s="132">
        <f t="shared" si="6"/>
        <v>0</v>
      </c>
      <c r="J6" s="24">
        <f t="shared" si="7"/>
        <v>0</v>
      </c>
      <c r="K6" s="123">
        <f t="shared" si="8"/>
        <v>13.27075623991499</v>
      </c>
      <c r="L6" s="32"/>
      <c r="M6" s="24"/>
      <c r="N6" s="42"/>
      <c r="O6" s="1">
        <f t="shared" si="9"/>
        <v>67.208724149646386</v>
      </c>
    </row>
    <row r="7" spans="2:15" x14ac:dyDescent="0.25">
      <c r="B7" s="4" t="s">
        <v>9</v>
      </c>
      <c r="C7" s="114">
        <f t="shared" si="0"/>
        <v>0</v>
      </c>
      <c r="D7" s="92">
        <f t="shared" si="1"/>
        <v>0</v>
      </c>
      <c r="E7" s="29">
        <f t="shared" si="2"/>
        <v>5.2593770688573347</v>
      </c>
      <c r="F7" s="26">
        <f t="shared" si="3"/>
        <v>0</v>
      </c>
      <c r="G7" s="81">
        <f t="shared" si="4"/>
        <v>1.0222307228099776</v>
      </c>
      <c r="H7" s="103">
        <f t="shared" si="5"/>
        <v>0</v>
      </c>
      <c r="I7" s="132">
        <f t="shared" si="6"/>
        <v>0</v>
      </c>
      <c r="J7" s="24">
        <f t="shared" si="7"/>
        <v>0</v>
      </c>
      <c r="K7" s="123">
        <f t="shared" si="8"/>
        <v>2.0444614456199552</v>
      </c>
      <c r="L7" s="32"/>
      <c r="M7" s="24"/>
      <c r="N7" s="42"/>
      <c r="O7" s="1">
        <f t="shared" si="9"/>
        <v>8.3260692372872676</v>
      </c>
    </row>
    <row r="8" spans="2:15" x14ac:dyDescent="0.25">
      <c r="B8" s="4" t="s">
        <v>10</v>
      </c>
      <c r="C8" s="114">
        <f t="shared" si="0"/>
        <v>0</v>
      </c>
      <c r="D8" s="92">
        <f t="shared" si="1"/>
        <v>21.838078450843209</v>
      </c>
      <c r="E8" s="29">
        <f t="shared" si="2"/>
        <v>38.854458980064017</v>
      </c>
      <c r="F8" s="26">
        <f t="shared" si="3"/>
        <v>0</v>
      </c>
      <c r="G8" s="81">
        <f t="shared" si="4"/>
        <v>75.958643377496415</v>
      </c>
      <c r="H8" s="103">
        <f t="shared" si="5"/>
        <v>0</v>
      </c>
      <c r="I8" s="132">
        <f t="shared" si="6"/>
        <v>0</v>
      </c>
      <c r="J8" s="24">
        <f t="shared" si="7"/>
        <v>0</v>
      </c>
      <c r="K8" s="123">
        <f t="shared" si="8"/>
        <v>9.7136147450160042</v>
      </c>
      <c r="L8" s="32"/>
      <c r="M8" s="24"/>
      <c r="N8" s="42"/>
      <c r="O8" s="1">
        <f t="shared" si="9"/>
        <v>146.36479555341964</v>
      </c>
    </row>
    <row r="9" spans="2:15" x14ac:dyDescent="0.25">
      <c r="B9" s="4" t="s">
        <v>11</v>
      </c>
      <c r="C9" s="114">
        <f t="shared" si="0"/>
        <v>0</v>
      </c>
      <c r="D9" s="92">
        <f t="shared" si="1"/>
        <v>0</v>
      </c>
      <c r="E9" s="29">
        <f t="shared" si="2"/>
        <v>0</v>
      </c>
      <c r="F9" s="26">
        <f t="shared" si="3"/>
        <v>0</v>
      </c>
      <c r="G9" s="81">
        <f t="shared" si="4"/>
        <v>0</v>
      </c>
      <c r="H9" s="103">
        <f t="shared" si="5"/>
        <v>0</v>
      </c>
      <c r="I9" s="132">
        <f t="shared" si="6"/>
        <v>0</v>
      </c>
      <c r="J9" s="24">
        <f t="shared" si="7"/>
        <v>42.542872662075403</v>
      </c>
      <c r="K9" s="123">
        <f t="shared" si="8"/>
        <v>0</v>
      </c>
      <c r="L9" s="32"/>
      <c r="M9" s="24"/>
      <c r="N9" s="42"/>
      <c r="O9" s="1">
        <f t="shared" si="9"/>
        <v>42.542872662075403</v>
      </c>
    </row>
    <row r="10" spans="2:15" x14ac:dyDescent="0.25">
      <c r="B10" s="4" t="s">
        <v>12</v>
      </c>
      <c r="C10" s="114">
        <f t="shared" si="0"/>
        <v>0</v>
      </c>
      <c r="D10" s="92">
        <f t="shared" si="1"/>
        <v>18.38625461694317</v>
      </c>
      <c r="E10" s="29">
        <f t="shared" si="2"/>
        <v>4.7123289610832124</v>
      </c>
      <c r="F10" s="26">
        <f t="shared" si="3"/>
        <v>31.869508002701494</v>
      </c>
      <c r="G10" s="81">
        <f t="shared" si="4"/>
        <v>73.073477988698087</v>
      </c>
      <c r="H10" s="103">
        <f t="shared" si="5"/>
        <v>4.4944177952527742</v>
      </c>
      <c r="I10" s="132">
        <f t="shared" si="6"/>
        <v>4.4944177952527742</v>
      </c>
      <c r="J10" s="24">
        <f t="shared" si="7"/>
        <v>4.4944177952527742</v>
      </c>
      <c r="K10" s="123">
        <f t="shared" si="8"/>
        <v>0</v>
      </c>
      <c r="L10" s="32"/>
      <c r="M10" s="24"/>
      <c r="N10" s="42"/>
      <c r="O10" s="1">
        <f t="shared" si="9"/>
        <v>141.52482295518433</v>
      </c>
    </row>
    <row r="11" spans="2:15" x14ac:dyDescent="0.25">
      <c r="B11" s="4" t="s">
        <v>13</v>
      </c>
      <c r="C11" s="114">
        <f t="shared" si="0"/>
        <v>0</v>
      </c>
      <c r="D11" s="92">
        <f t="shared" si="1"/>
        <v>1127.5180966181576</v>
      </c>
      <c r="E11" s="29">
        <f t="shared" si="2"/>
        <v>367.75805724171278</v>
      </c>
      <c r="F11" s="26">
        <f t="shared" si="3"/>
        <v>760.4836915242746</v>
      </c>
      <c r="G11" s="81">
        <f t="shared" si="4"/>
        <v>2593.0671383907697</v>
      </c>
      <c r="H11" s="103">
        <f t="shared" si="5"/>
        <v>1279.1544638105488</v>
      </c>
      <c r="I11" s="132">
        <f t="shared" si="6"/>
        <v>58.797360392219289</v>
      </c>
      <c r="J11" s="24">
        <f t="shared" si="7"/>
        <v>1346.1244909959598</v>
      </c>
      <c r="K11" s="123">
        <f t="shared" si="8"/>
        <v>124.84927318646618</v>
      </c>
      <c r="L11" s="32"/>
      <c r="M11" s="24"/>
      <c r="N11" s="42"/>
      <c r="O11" s="1">
        <f t="shared" si="9"/>
        <v>7657.7525721601087</v>
      </c>
    </row>
    <row r="12" spans="2:15" x14ac:dyDescent="0.25">
      <c r="B12" s="4" t="s">
        <v>14</v>
      </c>
      <c r="C12" s="114">
        <f t="shared" si="0"/>
        <v>0</v>
      </c>
      <c r="D12" s="92">
        <f t="shared" si="1"/>
        <v>171.08994456643293</v>
      </c>
      <c r="E12" s="29">
        <f t="shared" si="2"/>
        <v>114.12304930703435</v>
      </c>
      <c r="F12" s="26">
        <f t="shared" si="3"/>
        <v>165.79069849579122</v>
      </c>
      <c r="G12" s="81">
        <f t="shared" si="4"/>
        <v>121.88265962475973</v>
      </c>
      <c r="H12" s="103">
        <f t="shared" si="5"/>
        <v>191.9084112725254</v>
      </c>
      <c r="I12" s="132">
        <f t="shared" si="6"/>
        <v>76.83906802430505</v>
      </c>
      <c r="J12" s="24">
        <f t="shared" si="7"/>
        <v>44.665074023980267</v>
      </c>
      <c r="K12" s="123">
        <f t="shared" si="8"/>
        <v>62.076882541803101</v>
      </c>
      <c r="L12" s="32"/>
      <c r="M12" s="24"/>
      <c r="N12" s="42"/>
      <c r="O12" s="1">
        <f t="shared" si="9"/>
        <v>948.3757878566322</v>
      </c>
    </row>
    <row r="13" spans="2:15" x14ac:dyDescent="0.25">
      <c r="B13" s="4" t="s">
        <v>15</v>
      </c>
      <c r="C13" s="114">
        <f t="shared" si="0"/>
        <v>0</v>
      </c>
      <c r="D13" s="92">
        <f t="shared" si="1"/>
        <v>144.66688290393682</v>
      </c>
      <c r="E13" s="29">
        <f t="shared" si="2"/>
        <v>6.7715106486326553</v>
      </c>
      <c r="F13" s="26">
        <f t="shared" si="3"/>
        <v>129.16710147236199</v>
      </c>
      <c r="G13" s="81">
        <f t="shared" si="4"/>
        <v>110.11554532002644</v>
      </c>
      <c r="H13" s="103">
        <f t="shared" si="5"/>
        <v>6.6451629312933429</v>
      </c>
      <c r="I13" s="132">
        <f t="shared" si="6"/>
        <v>6.6451629312933429</v>
      </c>
      <c r="J13" s="24">
        <f t="shared" si="7"/>
        <v>105.5310534929576</v>
      </c>
      <c r="K13" s="123">
        <f t="shared" si="8"/>
        <v>0</v>
      </c>
      <c r="L13" s="32"/>
      <c r="M13" s="24"/>
      <c r="N13" s="42"/>
      <c r="O13" s="1">
        <f t="shared" si="9"/>
        <v>509.54241970050214</v>
      </c>
    </row>
    <row r="14" spans="2:15" ht="15.75" thickBot="1" x14ac:dyDescent="0.3">
      <c r="B14" s="5" t="s">
        <v>16</v>
      </c>
      <c r="C14" s="115">
        <f t="shared" si="0"/>
        <v>0</v>
      </c>
      <c r="D14" s="95">
        <f t="shared" si="1"/>
        <v>0</v>
      </c>
      <c r="E14" s="30">
        <f t="shared" si="2"/>
        <v>0</v>
      </c>
      <c r="F14" s="27">
        <f t="shared" si="3"/>
        <v>0</v>
      </c>
      <c r="G14" s="82">
        <f t="shared" si="4"/>
        <v>0</v>
      </c>
      <c r="H14" s="104">
        <f t="shared" si="5"/>
        <v>0</v>
      </c>
      <c r="I14" s="133">
        <f t="shared" si="6"/>
        <v>0</v>
      </c>
      <c r="J14" s="25">
        <f t="shared" si="7"/>
        <v>0</v>
      </c>
      <c r="K14" s="124">
        <f t="shared" si="8"/>
        <v>0</v>
      </c>
      <c r="L14" s="33"/>
      <c r="M14" s="25"/>
      <c r="N14" s="43"/>
      <c r="O14" s="1">
        <f t="shared" si="9"/>
        <v>0</v>
      </c>
    </row>
    <row r="15" spans="2:15" ht="15.75" thickBot="1" x14ac:dyDescent="0.3">
      <c r="B15" s="13" t="s">
        <v>0</v>
      </c>
      <c r="C15" s="116">
        <f>O80</f>
        <v>0</v>
      </c>
      <c r="D15" s="100">
        <f t="shared" si="1"/>
        <v>3576.9279610859758</v>
      </c>
      <c r="E15" s="55">
        <f t="shared" si="2"/>
        <v>788.91746241877559</v>
      </c>
      <c r="F15" s="54">
        <f t="shared" si="3"/>
        <v>4279.9685901249304</v>
      </c>
      <c r="G15" s="101">
        <f t="shared" si="4"/>
        <v>5014.984262076885</v>
      </c>
      <c r="H15" s="105">
        <f t="shared" si="5"/>
        <v>1962.6026894661447</v>
      </c>
      <c r="I15" s="134">
        <f t="shared" si="6"/>
        <v>609.38211893843641</v>
      </c>
      <c r="J15" s="57">
        <f t="shared" si="7"/>
        <v>4999.847048071083</v>
      </c>
      <c r="K15" s="125">
        <f t="shared" si="8"/>
        <v>391.6880478165865</v>
      </c>
      <c r="L15" s="56"/>
      <c r="M15" s="57"/>
      <c r="N15" s="58"/>
      <c r="O15" s="16">
        <f>SUM(C15:N15)</f>
        <v>21624.31817999882</v>
      </c>
    </row>
    <row r="16" spans="2:15" x14ac:dyDescent="0.25">
      <c r="B16" s="8" t="s">
        <v>17</v>
      </c>
      <c r="C16" s="114">
        <f t="shared" si="0"/>
        <v>0</v>
      </c>
      <c r="D16" s="92">
        <f t="shared" si="1"/>
        <v>339.80815630316772</v>
      </c>
      <c r="E16" s="29">
        <f t="shared" si="2"/>
        <v>74.947158929783683</v>
      </c>
      <c r="F16" s="26">
        <f t="shared" si="3"/>
        <v>403.12639326104932</v>
      </c>
      <c r="G16" s="81">
        <f t="shared" si="4"/>
        <v>474.13093447973205</v>
      </c>
      <c r="H16" s="103">
        <f t="shared" si="5"/>
        <v>186.44725549928376</v>
      </c>
      <c r="I16" s="132">
        <f t="shared" si="6"/>
        <v>56.499785370973569</v>
      </c>
      <c r="J16" s="24">
        <f t="shared" si="7"/>
        <v>471.01579609212587</v>
      </c>
      <c r="K16" s="123">
        <f t="shared" si="8"/>
        <v>37.210364542575718</v>
      </c>
      <c r="L16" s="32"/>
      <c r="M16" s="24"/>
      <c r="N16" s="42"/>
      <c r="O16" s="3">
        <f>SUM(C16:N16)</f>
        <v>2043.1858444786915</v>
      </c>
    </row>
    <row r="17" spans="2:17" x14ac:dyDescent="0.25">
      <c r="B17" s="4" t="s">
        <v>18</v>
      </c>
      <c r="C17" s="114">
        <f t="shared" si="0"/>
        <v>0</v>
      </c>
      <c r="D17" s="92">
        <f t="shared" si="1"/>
        <v>0</v>
      </c>
      <c r="E17" s="29">
        <f t="shared" si="2"/>
        <v>0</v>
      </c>
      <c r="F17" s="26">
        <f t="shared" si="3"/>
        <v>0</v>
      </c>
      <c r="G17" s="81">
        <f t="shared" si="4"/>
        <v>0</v>
      </c>
      <c r="H17" s="103">
        <f t="shared" si="5"/>
        <v>0</v>
      </c>
      <c r="I17" s="132">
        <f t="shared" si="6"/>
        <v>0</v>
      </c>
      <c r="J17" s="24">
        <f t="shared" si="7"/>
        <v>0</v>
      </c>
      <c r="K17" s="123">
        <f t="shared" si="8"/>
        <v>0</v>
      </c>
      <c r="L17" s="32"/>
      <c r="M17" s="24"/>
      <c r="N17" s="42"/>
      <c r="O17" s="3">
        <f>SUM(C17:N17)</f>
        <v>0</v>
      </c>
    </row>
    <row r="18" spans="2:17" x14ac:dyDescent="0.25">
      <c r="B18" s="4" t="s">
        <v>19</v>
      </c>
      <c r="C18" s="114">
        <f t="shared" si="0"/>
        <v>0</v>
      </c>
      <c r="D18" s="92">
        <f t="shared" si="1"/>
        <v>35.769279610859755</v>
      </c>
      <c r="E18" s="29">
        <f t="shared" si="2"/>
        <v>7.8891746241877545</v>
      </c>
      <c r="F18" s="26">
        <f t="shared" si="3"/>
        <v>42.799685901249305</v>
      </c>
      <c r="G18" s="81">
        <f t="shared" si="4"/>
        <v>50.149842620768844</v>
      </c>
      <c r="H18" s="103">
        <f t="shared" si="5"/>
        <v>19.62602689466145</v>
      </c>
      <c r="I18" s="132">
        <f t="shared" si="6"/>
        <v>6.0938211893843643</v>
      </c>
      <c r="J18" s="24">
        <f t="shared" si="7"/>
        <v>49.998470480710829</v>
      </c>
      <c r="K18" s="123">
        <f t="shared" si="8"/>
        <v>3.916880478165865</v>
      </c>
      <c r="L18" s="32"/>
      <c r="M18" s="24"/>
      <c r="N18" s="42"/>
      <c r="O18" s="3">
        <f t="shared" ref="O18:O19" si="10">SUM(C18:N18)</f>
        <v>216.24318179998815</v>
      </c>
    </row>
    <row r="19" spans="2:17" ht="15.75" thickBot="1" x14ac:dyDescent="0.3">
      <c r="B19" s="5" t="s">
        <v>20</v>
      </c>
      <c r="C19" s="115">
        <f t="shared" si="0"/>
        <v>0</v>
      </c>
      <c r="D19" s="95">
        <f t="shared" si="1"/>
        <v>160.9617582488689</v>
      </c>
      <c r="E19" s="30">
        <f t="shared" si="2"/>
        <v>35.501285808844898</v>
      </c>
      <c r="F19" s="27">
        <f t="shared" si="3"/>
        <v>180.45140675275522</v>
      </c>
      <c r="G19" s="82">
        <f t="shared" si="4"/>
        <v>217.65029533195755</v>
      </c>
      <c r="H19" s="104">
        <f t="shared" si="5"/>
        <v>88.317121025976505</v>
      </c>
      <c r="I19" s="133">
        <f t="shared" si="6"/>
        <v>22.551889603606973</v>
      </c>
      <c r="J19" s="25">
        <f t="shared" si="7"/>
        <v>211.0992600020042</v>
      </c>
      <c r="K19" s="124">
        <f t="shared" si="8"/>
        <v>17.625962151746393</v>
      </c>
      <c r="L19" s="33"/>
      <c r="M19" s="25"/>
      <c r="N19" s="43"/>
      <c r="O19" s="3">
        <f t="shared" si="10"/>
        <v>934.15897892576061</v>
      </c>
    </row>
    <row r="20" spans="2:17" ht="15.75" thickBot="1" x14ac:dyDescent="0.3">
      <c r="B20" s="9" t="s">
        <v>21</v>
      </c>
      <c r="C20" s="117">
        <f t="shared" si="0"/>
        <v>0</v>
      </c>
      <c r="D20" s="96">
        <f t="shared" si="1"/>
        <v>357.69279610859763</v>
      </c>
      <c r="E20" s="45">
        <f t="shared" si="2"/>
        <v>78.891746241877556</v>
      </c>
      <c r="F20" s="44">
        <f t="shared" si="3"/>
        <v>393.29063100430272</v>
      </c>
      <c r="G20" s="97">
        <f t="shared" si="4"/>
        <v>478.57272203196777</v>
      </c>
      <c r="H20" s="106">
        <f t="shared" si="5"/>
        <v>196.26026894661447</v>
      </c>
      <c r="I20" s="135">
        <f t="shared" si="6"/>
        <v>47.023052612064596</v>
      </c>
      <c r="J20" s="47">
        <f t="shared" si="7"/>
        <v>460.28797006083818</v>
      </c>
      <c r="K20" s="126">
        <f t="shared" si="8"/>
        <v>39.16880478165865</v>
      </c>
      <c r="L20" s="46"/>
      <c r="M20" s="47"/>
      <c r="N20" s="48"/>
      <c r="O20" s="18">
        <f>SUM(C20:N20)</f>
        <v>2051.1879917879214</v>
      </c>
    </row>
    <row r="21" spans="2:17" ht="15.75" thickBot="1" x14ac:dyDescent="0.3">
      <c r="B21" s="6" t="s">
        <v>1</v>
      </c>
      <c r="C21" s="118">
        <f t="shared" si="0"/>
        <v>0</v>
      </c>
      <c r="D21" s="98">
        <f t="shared" si="1"/>
        <v>4471.1599513574702</v>
      </c>
      <c r="E21" s="50">
        <f t="shared" si="2"/>
        <v>986.14682802346942</v>
      </c>
      <c r="F21" s="49">
        <f t="shared" si="3"/>
        <v>5299.6367070442857</v>
      </c>
      <c r="G21" s="99">
        <f t="shared" si="4"/>
        <v>6235.4880565413114</v>
      </c>
      <c r="H21" s="107">
        <f t="shared" si="5"/>
        <v>2453.2533618326806</v>
      </c>
      <c r="I21" s="136">
        <f t="shared" si="6"/>
        <v>741.55066771446593</v>
      </c>
      <c r="J21" s="52">
        <f t="shared" si="7"/>
        <v>6192.248544706762</v>
      </c>
      <c r="K21" s="127">
        <f t="shared" si="8"/>
        <v>489.61005977073319</v>
      </c>
      <c r="L21" s="51"/>
      <c r="M21" s="52"/>
      <c r="N21" s="53"/>
      <c r="O21" s="7">
        <f>SUM(C21:N21)</f>
        <v>26869.094176991181</v>
      </c>
    </row>
    <row r="22" spans="2:17" x14ac:dyDescent="0.25">
      <c r="B22" s="65" t="s">
        <v>23</v>
      </c>
      <c r="C22" s="119"/>
      <c r="D22" s="93">
        <v>2032</v>
      </c>
      <c r="E22" s="71">
        <v>2025</v>
      </c>
      <c r="F22" s="67">
        <v>2030</v>
      </c>
      <c r="G22" s="88">
        <v>2032</v>
      </c>
      <c r="H22" s="108">
        <v>2032</v>
      </c>
      <c r="I22" s="137">
        <v>2025</v>
      </c>
      <c r="J22" s="69">
        <v>2033</v>
      </c>
      <c r="K22" s="128">
        <v>2030</v>
      </c>
      <c r="L22" s="73"/>
      <c r="M22" s="75"/>
      <c r="N22" s="77"/>
      <c r="O22" s="63">
        <f>MIN(C22:N22)</f>
        <v>2025</v>
      </c>
    </row>
    <row r="23" spans="2:17" ht="15.75" thickBot="1" x14ac:dyDescent="0.3">
      <c r="B23" s="66" t="s">
        <v>24</v>
      </c>
      <c r="C23" s="120"/>
      <c r="D23" s="94">
        <v>2035</v>
      </c>
      <c r="E23" s="72">
        <v>2026</v>
      </c>
      <c r="F23" s="68">
        <v>2035</v>
      </c>
      <c r="G23" s="89">
        <v>2035</v>
      </c>
      <c r="H23" s="109">
        <v>2034</v>
      </c>
      <c r="I23" s="138">
        <v>2028</v>
      </c>
      <c r="J23" s="70">
        <v>2035</v>
      </c>
      <c r="K23" s="129">
        <v>2032</v>
      </c>
      <c r="L23" s="74"/>
      <c r="M23" s="76"/>
      <c r="N23" s="78"/>
      <c r="O23" s="64">
        <f>MAX(C23:N23)</f>
        <v>2035</v>
      </c>
    </row>
    <row r="24" spans="2:17" ht="15.75" outlineLevel="1" thickBot="1" x14ac:dyDescent="0.3"/>
    <row r="25" spans="2:17" ht="15.75" outlineLevel="1" thickBot="1" x14ac:dyDescent="0.3">
      <c r="B25" s="62" t="s">
        <v>33</v>
      </c>
      <c r="C25" s="35">
        <f>MIN(C22:N23)</f>
        <v>2025</v>
      </c>
      <c r="D25" s="12">
        <f>C25+1</f>
        <v>2026</v>
      </c>
      <c r="E25" s="12">
        <f t="shared" ref="E25:N25" si="11">D25+1</f>
        <v>2027</v>
      </c>
      <c r="F25" s="12">
        <f t="shared" si="11"/>
        <v>2028</v>
      </c>
      <c r="G25" s="12">
        <f t="shared" si="11"/>
        <v>2029</v>
      </c>
      <c r="H25" s="12">
        <f t="shared" si="11"/>
        <v>2030</v>
      </c>
      <c r="I25" s="12">
        <f t="shared" si="11"/>
        <v>2031</v>
      </c>
      <c r="J25" s="12">
        <f t="shared" si="11"/>
        <v>2032</v>
      </c>
      <c r="K25" s="12">
        <f t="shared" si="11"/>
        <v>2033</v>
      </c>
      <c r="L25" s="12">
        <f t="shared" si="11"/>
        <v>2034</v>
      </c>
      <c r="M25" s="12">
        <f>L25+1</f>
        <v>2035</v>
      </c>
      <c r="N25" s="12">
        <f t="shared" si="11"/>
        <v>2036</v>
      </c>
      <c r="O25" s="12" t="s">
        <v>22</v>
      </c>
      <c r="Q25" s="61" t="s">
        <v>27</v>
      </c>
    </row>
    <row r="26" spans="2:17" outlineLevel="2" x14ac:dyDescent="0.25">
      <c r="B26" s="1" t="str">
        <f t="shared" ref="B26:B44" si="12">B3</f>
        <v>Zabezpečovací zařízení</v>
      </c>
      <c r="C26" s="3">
        <f>IF(AND($C$22&lt;=C$25,$C$23&gt;=C$25),$C3/($C$23-$C$22+1),0)+IF(AND($D$22&lt;=C$25,$D$23&gt;=C$25),$D3/($D$23-$D$22+1),0)+IF(AND($E$22&lt;=C$25,$E$23&gt;=C$25),$E3/($E$23-$E$22+1),0)+IF(AND($F$22&lt;=C$25,$F$23&gt;=C$25),$F3/($F$23-$F$22+1),0)+IF(AND($G$22&lt;=C$25,$G$23&gt;=C$25),$G3/($G$23-$G$22+1),0)+IF(AND($H$22&lt;=C$25,$H$23&gt;=C$25),$H3/($H$23-$H$22+1),0)+IF(AND($I$22&lt;=C$25,$I$23&gt;=C$25),$I3/($I$23-$I$22+1),0)+IF(AND($J$22&lt;=C$25,$J$23&gt;=C$25),$J3/($J$23-$J$22+1),0)+IF(AND($K$22&lt;=C$25,$K$23&gt;=C$25),$K3/($K$23-$K$22+1),0)+IF(AND($L$22&lt;=C$25,$L$23&gt;=C$25),$L3/($L$23-$L$22+1),0)+IF(AND($M$22&lt;=C$25,$M$23&gt;=C$25),$M3/($M$23-$M$22+1),0)+IF(AND($N$22&lt;=C$25,$N$23&gt;=C$25),$N3/($N$23-$N$22+1),0)</f>
        <v>86.896015885506159</v>
      </c>
      <c r="D26" s="3">
        <f t="shared" ref="D26:N26" si="13">IF(AND($C$22&lt;=D$25,$C$23&gt;=D$25),$C3/($C$23-$C$22+1),0)+IF(AND($D$22&lt;=D$25,$D$23&gt;=D$25),$D3/($D$23-$D$22+1),0)+IF(AND($E$22&lt;=D$25,$E$23&gt;=D$25),$E3/($E$23-$E$22+1),0)+IF(AND($F$22&lt;=D$25,$F$23&gt;=D$25),$F3/($F$23-$F$22+1),0)+IF(AND($G$22&lt;=D$25,$G$23&gt;=D$25),$G3/($G$23-$G$22+1),0)+IF(AND($H$22&lt;=D$25,$H$23&gt;=D$25),$H3/($H$23-$H$22+1),0)+IF(AND($I$22&lt;=D$25,$I$23&gt;=D$25),$I3/($I$23-$I$22+1),0)+IF(AND($J$22&lt;=D$25,$J$23&gt;=D$25),$J3/($J$23-$J$22+1),0)+IF(AND($K$22&lt;=D$25,$K$23&gt;=D$25),$K3/($K$23-$K$22+1),0)+IF(AND($L$22&lt;=D$25,$L$23&gt;=D$25),$L3/($L$23-$L$22+1),0)+IF(AND($M$22&lt;=D$25,$M$23&gt;=D$25),$M3/($M$23-$M$22+1),0)+IF(AND($N$22&lt;=D$25,$N$23&gt;=D$25),$N3/($N$23-$N$22+1),0)</f>
        <v>86.896015885506159</v>
      </c>
      <c r="E26" s="3">
        <f t="shared" si="13"/>
        <v>39.217596617577613</v>
      </c>
      <c r="F26" s="3">
        <f t="shared" si="13"/>
        <v>39.217596617577613</v>
      </c>
      <c r="G26" s="3">
        <f t="shared" si="13"/>
        <v>0</v>
      </c>
      <c r="H26" s="3">
        <f t="shared" si="13"/>
        <v>363.91494546213954</v>
      </c>
      <c r="I26" s="3">
        <f t="shared" si="13"/>
        <v>363.91494546213954</v>
      </c>
      <c r="J26" s="3">
        <f t="shared" si="13"/>
        <v>910.23316177844288</v>
      </c>
      <c r="K26" s="3">
        <f t="shared" si="13"/>
        <v>1569.2848214968253</v>
      </c>
      <c r="L26" s="3">
        <f t="shared" si="13"/>
        <v>1569.2848214968253</v>
      </c>
      <c r="M26" s="3">
        <f t="shared" si="13"/>
        <v>1460.7605569203774</v>
      </c>
      <c r="N26" s="3">
        <f t="shared" si="13"/>
        <v>0</v>
      </c>
      <c r="O26" s="1">
        <f t="shared" ref="O26:O43" si="14">SUM(C26:N26)</f>
        <v>6489.620477622917</v>
      </c>
      <c r="P26" s="59" t="str">
        <f>IF(O26=Q26,"OK","Chyba")</f>
        <v>OK</v>
      </c>
      <c r="Q26" s="1">
        <f>O68+O90+O112+O134+O156+O178+O200+O222+O244+O266+O288</f>
        <v>6489.620477622917</v>
      </c>
    </row>
    <row r="27" spans="2:17" outlineLevel="2" x14ac:dyDescent="0.25">
      <c r="B27" s="1" t="str">
        <f t="shared" si="12"/>
        <v>Sdělovací zařízení</v>
      </c>
      <c r="C27" s="3">
        <f t="shared" ref="C27:N37" si="15">IF(AND($C$22&lt;=C$25,$C$23&gt;=C$25),$C4/($C$23-$C$22+1),0)+IF(AND($D$22&lt;=C$25,$D$23&gt;=C$25),$D4/($D$23-$D$22+1),0)+IF(AND($E$22&lt;=C$25,$E$23&gt;=C$25),$E4/($E$23-$E$22+1),0)+IF(AND($F$22&lt;=C$25,$F$23&gt;=C$25),$F4/($F$23-$F$22+1),0)+IF(AND($G$22&lt;=C$25,$G$23&gt;=C$25),$G4/($G$23-$G$22+1),0)+IF(AND($H$22&lt;=C$25,$H$23&gt;=C$25),$H4/($H$23-$H$22+1),0)+IF(AND($I$22&lt;=C$25,$I$23&gt;=C$25),$I4/($I$23-$I$22+1),0)+IF(AND($J$22&lt;=C$25,$J$23&gt;=C$25),$J4/($J$23-$J$22+1),0)+IF(AND($K$22&lt;=C$25,$K$23&gt;=C$25),$K4/($K$23-$K$22+1),0)+IF(AND($L$22&lt;=C$25,$L$23&gt;=C$25),$L4/($L$23-$L$22+1),0)+IF(AND($M$22&lt;=C$25,$M$23&gt;=C$25),$M4/($M$23-$M$22+1),0)+IF(AND($N$22&lt;=C$25,$N$23&gt;=C$25),$N4/($N$23-$N$22+1),0)</f>
        <v>60.682060557327517</v>
      </c>
      <c r="D27" s="3">
        <f t="shared" si="15"/>
        <v>60.682060557327517</v>
      </c>
      <c r="E27" s="3">
        <f t="shared" si="15"/>
        <v>42.986185196499214</v>
      </c>
      <c r="F27" s="3">
        <f t="shared" si="15"/>
        <v>42.986185196499214</v>
      </c>
      <c r="G27" s="3">
        <f t="shared" si="15"/>
        <v>0</v>
      </c>
      <c r="H27" s="3">
        <f t="shared" si="15"/>
        <v>90.009106315754721</v>
      </c>
      <c r="I27" s="3">
        <f t="shared" si="15"/>
        <v>90.009106315754721</v>
      </c>
      <c r="J27" s="3">
        <f t="shared" si="15"/>
        <v>355.90220643337705</v>
      </c>
      <c r="K27" s="3">
        <f t="shared" si="15"/>
        <v>631.60161766469764</v>
      </c>
      <c r="L27" s="3">
        <f t="shared" si="15"/>
        <v>631.60161766469764</v>
      </c>
      <c r="M27" s="3">
        <f t="shared" si="15"/>
        <v>596.68939009222345</v>
      </c>
      <c r="N27" s="3">
        <f t="shared" si="15"/>
        <v>0</v>
      </c>
      <c r="O27" s="1">
        <f t="shared" si="14"/>
        <v>2603.1495359941587</v>
      </c>
      <c r="P27" s="59" t="str">
        <f t="shared" ref="P27:P44" si="16">IF(O27=Q27,"OK","Chyba")</f>
        <v>OK</v>
      </c>
      <c r="Q27" s="1">
        <f t="shared" ref="Q27:Q44" si="17">O69+O91+O113+O135+O157+O179+O201+O223+O245+O267+O289</f>
        <v>2603.1495359941582</v>
      </c>
    </row>
    <row r="28" spans="2:17" outlineLevel="2" x14ac:dyDescent="0.25">
      <c r="B28" s="1" t="str">
        <f t="shared" si="12"/>
        <v>Silnoproudé rozvody a zařízení</v>
      </c>
      <c r="C28" s="3">
        <f t="shared" si="15"/>
        <v>81.019688230785192</v>
      </c>
      <c r="D28" s="3">
        <f t="shared" si="15"/>
        <v>81.019688230785192</v>
      </c>
      <c r="E28" s="3">
        <f t="shared" si="15"/>
        <v>33.447745634764665</v>
      </c>
      <c r="F28" s="3">
        <f t="shared" si="15"/>
        <v>33.447745634764665</v>
      </c>
      <c r="G28" s="3">
        <f t="shared" si="15"/>
        <v>0</v>
      </c>
      <c r="H28" s="3">
        <f t="shared" si="15"/>
        <v>138.09656654632809</v>
      </c>
      <c r="I28" s="3">
        <f t="shared" si="15"/>
        <v>138.09656654632809</v>
      </c>
      <c r="J28" s="3">
        <f t="shared" si="15"/>
        <v>512.24403843976665</v>
      </c>
      <c r="K28" s="3">
        <f t="shared" si="15"/>
        <v>669.74499397109412</v>
      </c>
      <c r="L28" s="3">
        <f t="shared" si="15"/>
        <v>669.74499397109412</v>
      </c>
      <c r="M28" s="3">
        <f t="shared" si="15"/>
        <v>653.04807490117457</v>
      </c>
      <c r="N28" s="3">
        <f t="shared" si="15"/>
        <v>0</v>
      </c>
      <c r="O28" s="1">
        <f t="shared" si="14"/>
        <v>3009.910102106885</v>
      </c>
      <c r="P28" s="59" t="str">
        <f t="shared" si="16"/>
        <v>OK</v>
      </c>
      <c r="Q28" s="1">
        <f t="shared" si="17"/>
        <v>3009.9101021068855</v>
      </c>
    </row>
    <row r="29" spans="2:17" outlineLevel="2" x14ac:dyDescent="0.25">
      <c r="B29" s="1" t="str">
        <f t="shared" si="12"/>
        <v>Železniční svršek</v>
      </c>
      <c r="C29" s="3">
        <f t="shared" si="15"/>
        <v>12.773102880918175</v>
      </c>
      <c r="D29" s="3">
        <f t="shared" si="15"/>
        <v>12.773102880918175</v>
      </c>
      <c r="E29" s="3">
        <f t="shared" si="15"/>
        <v>0</v>
      </c>
      <c r="F29" s="3">
        <f t="shared" si="15"/>
        <v>0</v>
      </c>
      <c r="G29" s="3">
        <f t="shared" si="15"/>
        <v>0</v>
      </c>
      <c r="H29" s="3">
        <f t="shared" si="15"/>
        <v>4.4235854133049965</v>
      </c>
      <c r="I29" s="3">
        <f t="shared" si="15"/>
        <v>4.4235854133049965</v>
      </c>
      <c r="J29" s="3">
        <f t="shared" si="15"/>
        <v>11.521525950278759</v>
      </c>
      <c r="K29" s="3">
        <f t="shared" si="15"/>
        <v>7.0979405369737627</v>
      </c>
      <c r="L29" s="3">
        <f t="shared" si="15"/>
        <v>7.0979405369737627</v>
      </c>
      <c r="M29" s="3">
        <f t="shared" si="15"/>
        <v>7.0979405369737627</v>
      </c>
      <c r="N29" s="3">
        <f t="shared" si="15"/>
        <v>0</v>
      </c>
      <c r="O29" s="1">
        <f t="shared" si="14"/>
        <v>67.2087241496464</v>
      </c>
      <c r="P29" s="59" t="str">
        <f t="shared" si="16"/>
        <v>OK</v>
      </c>
      <c r="Q29" s="1">
        <f t="shared" si="17"/>
        <v>67.2087241496464</v>
      </c>
    </row>
    <row r="30" spans="2:17" outlineLevel="2" x14ac:dyDescent="0.25">
      <c r="B30" s="1" t="str">
        <f t="shared" si="12"/>
        <v>Železniční spodek</v>
      </c>
      <c r="C30" s="3">
        <f t="shared" si="15"/>
        <v>2.6296885344286673</v>
      </c>
      <c r="D30" s="3">
        <f t="shared" si="15"/>
        <v>2.6296885344286673</v>
      </c>
      <c r="E30" s="3">
        <f t="shared" si="15"/>
        <v>0</v>
      </c>
      <c r="F30" s="3">
        <f t="shared" si="15"/>
        <v>0</v>
      </c>
      <c r="G30" s="3">
        <f t="shared" si="15"/>
        <v>0</v>
      </c>
      <c r="H30" s="3">
        <f t="shared" si="15"/>
        <v>0.68148714853998504</v>
      </c>
      <c r="I30" s="3">
        <f t="shared" si="15"/>
        <v>0.68148714853998504</v>
      </c>
      <c r="J30" s="3">
        <f t="shared" si="15"/>
        <v>0.93704482924247945</v>
      </c>
      <c r="K30" s="3">
        <f t="shared" si="15"/>
        <v>0.25555768070249441</v>
      </c>
      <c r="L30" s="3">
        <f t="shared" si="15"/>
        <v>0.25555768070249441</v>
      </c>
      <c r="M30" s="3">
        <f t="shared" si="15"/>
        <v>0.25555768070249441</v>
      </c>
      <c r="N30" s="3">
        <f t="shared" si="15"/>
        <v>0</v>
      </c>
      <c r="O30" s="1">
        <f t="shared" si="14"/>
        <v>8.3260692372872693</v>
      </c>
      <c r="P30" s="59" t="str">
        <f t="shared" si="16"/>
        <v>OK</v>
      </c>
      <c r="Q30" s="1">
        <f t="shared" si="17"/>
        <v>8.3260692372872676</v>
      </c>
    </row>
    <row r="31" spans="2:17" outlineLevel="2" x14ac:dyDescent="0.25">
      <c r="B31" s="1" t="str">
        <f t="shared" si="12"/>
        <v>Mosty, propustky, zdi</v>
      </c>
      <c r="C31" s="3">
        <f t="shared" si="15"/>
        <v>19.427229490032008</v>
      </c>
      <c r="D31" s="3">
        <f t="shared" si="15"/>
        <v>19.427229490032008</v>
      </c>
      <c r="E31" s="3">
        <f t="shared" si="15"/>
        <v>0</v>
      </c>
      <c r="F31" s="3">
        <f t="shared" si="15"/>
        <v>0</v>
      </c>
      <c r="G31" s="3">
        <f t="shared" si="15"/>
        <v>0</v>
      </c>
      <c r="H31" s="3">
        <f t="shared" si="15"/>
        <v>3.2378715816720014</v>
      </c>
      <c r="I31" s="3">
        <f t="shared" si="15"/>
        <v>3.2378715816720014</v>
      </c>
      <c r="J31" s="3">
        <f t="shared" si="15"/>
        <v>27.68705203875691</v>
      </c>
      <c r="K31" s="3">
        <f t="shared" si="15"/>
        <v>24.449180457084907</v>
      </c>
      <c r="L31" s="3">
        <f t="shared" si="15"/>
        <v>24.449180457084907</v>
      </c>
      <c r="M31" s="3">
        <f t="shared" si="15"/>
        <v>24.449180457084907</v>
      </c>
      <c r="N31" s="3">
        <f t="shared" si="15"/>
        <v>0</v>
      </c>
      <c r="O31" s="1">
        <f t="shared" si="14"/>
        <v>146.36479555341964</v>
      </c>
      <c r="P31" s="59" t="str">
        <f t="shared" si="16"/>
        <v>OK</v>
      </c>
      <c r="Q31" s="1">
        <f t="shared" si="17"/>
        <v>146.36479555341964</v>
      </c>
    </row>
    <row r="32" spans="2:17" outlineLevel="2" x14ac:dyDescent="0.25">
      <c r="B32" s="1" t="str">
        <f t="shared" si="12"/>
        <v>Tunely</v>
      </c>
      <c r="C32" s="3">
        <f t="shared" si="15"/>
        <v>0</v>
      </c>
      <c r="D32" s="3">
        <f t="shared" si="15"/>
        <v>0</v>
      </c>
      <c r="E32" s="3">
        <f t="shared" si="15"/>
        <v>0</v>
      </c>
      <c r="F32" s="3">
        <f t="shared" si="15"/>
        <v>0</v>
      </c>
      <c r="G32" s="3">
        <f t="shared" si="15"/>
        <v>0</v>
      </c>
      <c r="H32" s="3">
        <f t="shared" si="15"/>
        <v>0</v>
      </c>
      <c r="I32" s="3">
        <f t="shared" si="15"/>
        <v>0</v>
      </c>
      <c r="J32" s="3">
        <f t="shared" si="15"/>
        <v>0</v>
      </c>
      <c r="K32" s="3">
        <f t="shared" si="15"/>
        <v>14.180957554025134</v>
      </c>
      <c r="L32" s="3">
        <f t="shared" si="15"/>
        <v>14.180957554025134</v>
      </c>
      <c r="M32" s="3">
        <f t="shared" si="15"/>
        <v>14.180957554025134</v>
      </c>
      <c r="N32" s="3">
        <f t="shared" si="15"/>
        <v>0</v>
      </c>
      <c r="O32" s="1">
        <f t="shared" si="14"/>
        <v>42.542872662075403</v>
      </c>
      <c r="P32" s="59" t="str">
        <f t="shared" si="16"/>
        <v>OK</v>
      </c>
      <c r="Q32" s="1">
        <f t="shared" si="17"/>
        <v>42.542872662075403</v>
      </c>
    </row>
    <row r="33" spans="2:19" outlineLevel="2" x14ac:dyDescent="0.25">
      <c r="B33" s="1" t="str">
        <f t="shared" si="12"/>
        <v>Komunikace a zpevněné plochy</v>
      </c>
      <c r="C33" s="3">
        <f t="shared" si="15"/>
        <v>3.4797689293547998</v>
      </c>
      <c r="D33" s="3">
        <f t="shared" si="15"/>
        <v>3.4797689293547998</v>
      </c>
      <c r="E33" s="3">
        <f t="shared" si="15"/>
        <v>1.1236044488131935</v>
      </c>
      <c r="F33" s="3">
        <f t="shared" si="15"/>
        <v>1.1236044488131935</v>
      </c>
      <c r="G33" s="3">
        <f t="shared" si="15"/>
        <v>0</v>
      </c>
      <c r="H33" s="3">
        <f t="shared" si="15"/>
        <v>5.3115846671169153</v>
      </c>
      <c r="I33" s="3">
        <f t="shared" si="15"/>
        <v>5.3115846671169153</v>
      </c>
      <c r="J33" s="3">
        <f t="shared" si="15"/>
        <v>29.674657083611489</v>
      </c>
      <c r="K33" s="3">
        <f t="shared" si="15"/>
        <v>31.172796348695748</v>
      </c>
      <c r="L33" s="3">
        <f t="shared" si="15"/>
        <v>31.172796348695748</v>
      </c>
      <c r="M33" s="3">
        <f t="shared" si="15"/>
        <v>29.674657083611489</v>
      </c>
      <c r="N33" s="3">
        <f t="shared" si="15"/>
        <v>0</v>
      </c>
      <c r="O33" s="1">
        <f t="shared" si="14"/>
        <v>141.52482295518431</v>
      </c>
      <c r="P33" s="59" t="str">
        <f t="shared" si="16"/>
        <v>OK</v>
      </c>
      <c r="Q33" s="1">
        <f t="shared" si="17"/>
        <v>141.52482295518428</v>
      </c>
    </row>
    <row r="34" spans="2:19" outlineLevel="2" x14ac:dyDescent="0.25">
      <c r="B34" s="1" t="str">
        <f t="shared" si="12"/>
        <v>Trakce</v>
      </c>
      <c r="C34" s="3">
        <f t="shared" si="15"/>
        <v>198.57836871891121</v>
      </c>
      <c r="D34" s="3">
        <f t="shared" si="15"/>
        <v>198.57836871891121</v>
      </c>
      <c r="E34" s="3">
        <f t="shared" si="15"/>
        <v>14.699340098054822</v>
      </c>
      <c r="F34" s="3">
        <f t="shared" si="15"/>
        <v>14.699340098054822</v>
      </c>
      <c r="G34" s="3">
        <f t="shared" si="15"/>
        <v>0</v>
      </c>
      <c r="H34" s="3">
        <f t="shared" si="15"/>
        <v>168.36370631620116</v>
      </c>
      <c r="I34" s="3">
        <f t="shared" si="15"/>
        <v>168.36370631620116</v>
      </c>
      <c r="J34" s="3">
        <f t="shared" si="15"/>
        <v>1524.8948363386162</v>
      </c>
      <c r="K34" s="3">
        <f t="shared" si="15"/>
        <v>1931.9865756084473</v>
      </c>
      <c r="L34" s="3">
        <f t="shared" si="15"/>
        <v>1931.9865756084473</v>
      </c>
      <c r="M34" s="3">
        <f t="shared" si="15"/>
        <v>1505.6017543382643</v>
      </c>
      <c r="N34" s="3">
        <f t="shared" si="15"/>
        <v>0</v>
      </c>
      <c r="O34" s="1">
        <f t="shared" si="14"/>
        <v>7657.7525721601096</v>
      </c>
      <c r="P34" s="59" t="str">
        <f t="shared" si="16"/>
        <v>OK</v>
      </c>
      <c r="Q34" s="1">
        <f t="shared" si="17"/>
        <v>7657.7525721601096</v>
      </c>
      <c r="S34" s="60"/>
    </row>
    <row r="35" spans="2:19" outlineLevel="2" x14ac:dyDescent="0.25">
      <c r="B35" s="1" t="str">
        <f t="shared" si="12"/>
        <v>Inženýrské sítě (trubní vedení, kabelovody)</v>
      </c>
      <c r="C35" s="3">
        <f t="shared" si="15"/>
        <v>76.27129165959343</v>
      </c>
      <c r="D35" s="3">
        <f t="shared" si="15"/>
        <v>76.27129165959343</v>
      </c>
      <c r="E35" s="3">
        <f t="shared" si="15"/>
        <v>19.209767006076262</v>
      </c>
      <c r="F35" s="3">
        <f t="shared" si="15"/>
        <v>19.209767006076262</v>
      </c>
      <c r="G35" s="3">
        <f t="shared" si="15"/>
        <v>0</v>
      </c>
      <c r="H35" s="3">
        <f t="shared" si="15"/>
        <v>48.324077263232908</v>
      </c>
      <c r="I35" s="3">
        <f t="shared" si="15"/>
        <v>48.324077263232908</v>
      </c>
      <c r="J35" s="3">
        <f t="shared" si="15"/>
        <v>185.53669873520622</v>
      </c>
      <c r="K35" s="3">
        <f t="shared" si="15"/>
        <v>179.73276256259859</v>
      </c>
      <c r="L35" s="3">
        <f t="shared" si="15"/>
        <v>179.73276256259859</v>
      </c>
      <c r="M35" s="3">
        <f t="shared" si="15"/>
        <v>115.76329213842345</v>
      </c>
      <c r="N35" s="3">
        <f t="shared" si="15"/>
        <v>0</v>
      </c>
      <c r="O35" s="1">
        <f t="shared" si="14"/>
        <v>948.3757878566322</v>
      </c>
      <c r="P35" s="59" t="str">
        <f t="shared" si="16"/>
        <v>OK</v>
      </c>
      <c r="Q35" s="1">
        <f t="shared" si="17"/>
        <v>948.37578785663209</v>
      </c>
    </row>
    <row r="36" spans="2:19" outlineLevel="2" x14ac:dyDescent="0.25">
      <c r="B36" s="1" t="str">
        <f t="shared" si="12"/>
        <v>Pozemní stavby, nástupiště a přístřešky</v>
      </c>
      <c r="C36" s="3">
        <f t="shared" si="15"/>
        <v>5.0470460571396636</v>
      </c>
      <c r="D36" s="3">
        <f t="shared" si="15"/>
        <v>5.0470460571396636</v>
      </c>
      <c r="E36" s="3">
        <f t="shared" si="15"/>
        <v>1.6612907328233357</v>
      </c>
      <c r="F36" s="3">
        <f t="shared" si="15"/>
        <v>1.6612907328233357</v>
      </c>
      <c r="G36" s="3">
        <f t="shared" si="15"/>
        <v>0</v>
      </c>
      <c r="H36" s="3">
        <f t="shared" si="15"/>
        <v>21.527850245393665</v>
      </c>
      <c r="I36" s="3">
        <f t="shared" si="15"/>
        <v>21.527850245393665</v>
      </c>
      <c r="J36" s="3">
        <f t="shared" si="15"/>
        <v>87.438511611815599</v>
      </c>
      <c r="K36" s="3">
        <f t="shared" si="15"/>
        <v>122.61552944280146</v>
      </c>
      <c r="L36" s="3">
        <f t="shared" si="15"/>
        <v>122.61552944280146</v>
      </c>
      <c r="M36" s="3">
        <f t="shared" si="15"/>
        <v>120.40047513237036</v>
      </c>
      <c r="N36" s="3">
        <f t="shared" si="15"/>
        <v>0</v>
      </c>
      <c r="O36" s="1">
        <f t="shared" si="14"/>
        <v>509.54241970050225</v>
      </c>
      <c r="P36" s="59" t="str">
        <f t="shared" si="16"/>
        <v>OK</v>
      </c>
      <c r="Q36" s="1">
        <f t="shared" si="17"/>
        <v>509.54241970050219</v>
      </c>
    </row>
    <row r="37" spans="2:19" ht="15.75" outlineLevel="2" thickBot="1" x14ac:dyDescent="0.3">
      <c r="B37" s="1" t="str">
        <f t="shared" si="12"/>
        <v>Objekty ochrany životního prostředí</v>
      </c>
      <c r="C37" s="3">
        <f t="shared" si="15"/>
        <v>0</v>
      </c>
      <c r="D37" s="3">
        <f t="shared" si="15"/>
        <v>0</v>
      </c>
      <c r="E37" s="3">
        <f t="shared" si="15"/>
        <v>0</v>
      </c>
      <c r="F37" s="3">
        <f t="shared" si="15"/>
        <v>0</v>
      </c>
      <c r="G37" s="3">
        <f t="shared" si="15"/>
        <v>0</v>
      </c>
      <c r="H37" s="3">
        <f t="shared" si="15"/>
        <v>0</v>
      </c>
      <c r="I37" s="3">
        <f t="shared" si="15"/>
        <v>0</v>
      </c>
      <c r="J37" s="3">
        <f t="shared" si="15"/>
        <v>0</v>
      </c>
      <c r="K37" s="3">
        <f t="shared" si="15"/>
        <v>0</v>
      </c>
      <c r="L37" s="3">
        <f t="shared" si="15"/>
        <v>0</v>
      </c>
      <c r="M37" s="3">
        <f t="shared" si="15"/>
        <v>0</v>
      </c>
      <c r="N37" s="3">
        <f t="shared" si="15"/>
        <v>0</v>
      </c>
      <c r="O37" s="1">
        <f t="shared" si="14"/>
        <v>0</v>
      </c>
      <c r="P37" s="59" t="str">
        <f t="shared" si="16"/>
        <v>OK</v>
      </c>
      <c r="Q37" s="1">
        <f t="shared" si="17"/>
        <v>0</v>
      </c>
    </row>
    <row r="38" spans="2:19" ht="15.75" outlineLevel="1" thickBot="1" x14ac:dyDescent="0.3">
      <c r="B38" s="34" t="str">
        <f t="shared" si="12"/>
        <v>Náklady realizace</v>
      </c>
      <c r="C38" s="34">
        <f>SUM(C26:C37)</f>
        <v>546.80426094399684</v>
      </c>
      <c r="D38" s="34">
        <f t="shared" ref="D38:M38" si="18">SUM(D26:D37)</f>
        <v>546.80426094399684</v>
      </c>
      <c r="E38" s="34">
        <f t="shared" si="18"/>
        <v>152.34552973460913</v>
      </c>
      <c r="F38" s="34">
        <f t="shared" si="18"/>
        <v>152.34552973460913</v>
      </c>
      <c r="G38" s="34">
        <f t="shared" si="18"/>
        <v>0</v>
      </c>
      <c r="H38" s="34">
        <f t="shared" si="18"/>
        <v>843.89078095968398</v>
      </c>
      <c r="I38" s="34">
        <f t="shared" si="18"/>
        <v>843.89078095968398</v>
      </c>
      <c r="J38" s="34">
        <f t="shared" si="18"/>
        <v>3646.0697332391146</v>
      </c>
      <c r="K38" s="34">
        <f t="shared" si="18"/>
        <v>5182.1227333239467</v>
      </c>
      <c r="L38" s="34">
        <f t="shared" si="18"/>
        <v>5182.1227333239467</v>
      </c>
      <c r="M38" s="34">
        <f t="shared" si="18"/>
        <v>4527.9218368352322</v>
      </c>
      <c r="N38" s="34"/>
      <c r="O38" s="34">
        <f>SUM(O26:O37)</f>
        <v>21624.318179998816</v>
      </c>
      <c r="P38" s="59" t="str">
        <f t="shared" si="16"/>
        <v>OK</v>
      </c>
      <c r="Q38" s="34">
        <f t="shared" si="17"/>
        <v>21624.31817999882</v>
      </c>
    </row>
    <row r="39" spans="2:19" outlineLevel="1" x14ac:dyDescent="0.25">
      <c r="B39" s="3" t="str">
        <f t="shared" si="12"/>
        <v>Přípravná a projektová dokumentace, průzkumy</v>
      </c>
      <c r="C39" s="3">
        <f>I16+E16</f>
        <v>131.44694430075725</v>
      </c>
      <c r="D39" s="3"/>
      <c r="E39" s="3"/>
      <c r="F39" s="3">
        <f>F16/3</f>
        <v>134.37546442034977</v>
      </c>
      <c r="G39" s="3">
        <f>F16/3+K16</f>
        <v>171.58582896292549</v>
      </c>
      <c r="H39" s="3">
        <f>F16/3+G16/2</f>
        <v>371.44093166021582</v>
      </c>
      <c r="I39" s="3">
        <f>G16/2+D16+H16</f>
        <v>763.32087904231753</v>
      </c>
      <c r="J39" s="3">
        <f>J16</f>
        <v>471.01579609212587</v>
      </c>
      <c r="K39" s="3"/>
      <c r="L39" s="3"/>
      <c r="M39" s="3"/>
      <c r="N39" s="3"/>
      <c r="O39" s="3">
        <f t="shared" si="14"/>
        <v>2043.1858444786917</v>
      </c>
      <c r="P39" s="59" t="str">
        <f t="shared" si="16"/>
        <v>OK</v>
      </c>
      <c r="Q39" s="3">
        <f t="shared" si="17"/>
        <v>2043.1858444786917</v>
      </c>
    </row>
    <row r="40" spans="2:19" outlineLevel="1" x14ac:dyDescent="0.25">
      <c r="B40" s="3" t="str">
        <f t="shared" si="12"/>
        <v>Výkupy pozemků a nemovitostí</v>
      </c>
      <c r="C40" s="3">
        <f t="shared" ref="C40:N43" si="19">IF(AND($C$22&lt;=C$25,$C$23&gt;=C$25),$C17/($C$23-$C$22+1),0)+IF(AND($D$22&lt;=C$25,$D$23&gt;=C$25),$D17/($D$23-$D$22+1),0)+IF(AND($E$22&lt;=C$25,$E$23&gt;=C$25),$E17/($E$23-$E$22+1),0)+IF(AND($F$22&lt;=C$25,$F$23&gt;=C$25),$F17/($F$23-$F$22+1),0)+IF(AND($G$22&lt;=C$25,$G$23&gt;=C$25),$G17/($G$23-$G$22+1),0)+IF(AND($H$22&lt;=C$25,$H$23&gt;=C$25),$H17/($H$23-$H$22+1),0)+IF(AND($I$22&lt;=C$25,$I$23&gt;=C$25),$I17/($I$23-$I$22+1),0)+IF(AND($J$22&lt;=C$25,$J$23&gt;=C$25),$J17/($J$23-$J$22+1),0)+IF(AND($K$22&lt;=C$25,$K$23&gt;=C$25),$K17/($K$23-$K$22+1),0)+IF(AND($L$22&lt;=C$25,$L$23&gt;=C$25),$L17/($L$23-$L$22+1),0)+IF(AND($M$22&lt;=C$25,$M$23&gt;=C$25),$M17/($M$23-$M$22+1),0)+IF(AND($N$22&lt;=C$25,$N$23&gt;=C$25),$N17/($N$23-$N$22+1),0)</f>
        <v>0</v>
      </c>
      <c r="D40" s="3">
        <f t="shared" si="19"/>
        <v>0</v>
      </c>
      <c r="E40" s="3">
        <f t="shared" si="19"/>
        <v>0</v>
      </c>
      <c r="F40" s="3">
        <f t="shared" si="19"/>
        <v>0</v>
      </c>
      <c r="G40" s="3">
        <f t="shared" si="19"/>
        <v>0</v>
      </c>
      <c r="H40" s="3">
        <f t="shared" si="19"/>
        <v>0</v>
      </c>
      <c r="I40" s="3">
        <f t="shared" si="19"/>
        <v>0</v>
      </c>
      <c r="J40" s="3">
        <f t="shared" si="19"/>
        <v>0</v>
      </c>
      <c r="K40" s="3">
        <f t="shared" si="19"/>
        <v>0</v>
      </c>
      <c r="L40" s="3">
        <f t="shared" si="19"/>
        <v>0</v>
      </c>
      <c r="M40" s="3">
        <f t="shared" si="19"/>
        <v>0</v>
      </c>
      <c r="N40" s="3">
        <f t="shared" si="19"/>
        <v>0</v>
      </c>
      <c r="O40" s="3">
        <f t="shared" si="14"/>
        <v>0</v>
      </c>
      <c r="P40" s="59" t="str">
        <f t="shared" si="16"/>
        <v>OK</v>
      </c>
      <c r="Q40" s="3">
        <f t="shared" si="17"/>
        <v>0</v>
      </c>
    </row>
    <row r="41" spans="2:19" outlineLevel="1" x14ac:dyDescent="0.25">
      <c r="B41" s="3" t="str">
        <f t="shared" si="12"/>
        <v>Technická asistence, propagace</v>
      </c>
      <c r="C41" s="3">
        <f t="shared" si="19"/>
        <v>5.4680426094399683</v>
      </c>
      <c r="D41" s="3">
        <f t="shared" si="19"/>
        <v>5.4680426094399683</v>
      </c>
      <c r="E41" s="3">
        <f t="shared" si="19"/>
        <v>1.5234552973460911</v>
      </c>
      <c r="F41" s="3">
        <f t="shared" si="19"/>
        <v>1.5234552973460911</v>
      </c>
      <c r="G41" s="3">
        <f t="shared" si="19"/>
        <v>0</v>
      </c>
      <c r="H41" s="3">
        <f t="shared" si="19"/>
        <v>8.438907809596838</v>
      </c>
      <c r="I41" s="3">
        <f t="shared" si="19"/>
        <v>8.438907809596838</v>
      </c>
      <c r="J41" s="3">
        <f t="shared" si="19"/>
        <v>36.460697332391142</v>
      </c>
      <c r="K41" s="3">
        <f t="shared" si="19"/>
        <v>51.821227333239463</v>
      </c>
      <c r="L41" s="3">
        <f t="shared" si="19"/>
        <v>51.821227333239463</v>
      </c>
      <c r="M41" s="3">
        <f t="shared" si="19"/>
        <v>45.279218368352311</v>
      </c>
      <c r="N41" s="3">
        <f t="shared" si="19"/>
        <v>0</v>
      </c>
      <c r="O41" s="3">
        <f t="shared" si="14"/>
        <v>216.24318179998818</v>
      </c>
      <c r="P41" s="59" t="str">
        <f t="shared" si="16"/>
        <v>OK</v>
      </c>
      <c r="Q41" s="3">
        <f t="shared" si="17"/>
        <v>216.24318179998815</v>
      </c>
    </row>
    <row r="42" spans="2:19" ht="15.75" outlineLevel="1" thickBot="1" x14ac:dyDescent="0.3">
      <c r="B42" s="17" t="str">
        <f t="shared" si="12"/>
        <v>Technický dozor</v>
      </c>
      <c r="C42" s="17">
        <f t="shared" si="19"/>
        <v>23.388615305324194</v>
      </c>
      <c r="D42" s="17">
        <f t="shared" si="19"/>
        <v>23.388615305324194</v>
      </c>
      <c r="E42" s="17">
        <f t="shared" si="19"/>
        <v>5.6379724009017433</v>
      </c>
      <c r="F42" s="17">
        <f t="shared" si="19"/>
        <v>5.6379724009017433</v>
      </c>
      <c r="G42" s="17">
        <f t="shared" si="19"/>
        <v>0</v>
      </c>
      <c r="H42" s="17">
        <f t="shared" si="19"/>
        <v>35.950555176041334</v>
      </c>
      <c r="I42" s="17">
        <f t="shared" si="19"/>
        <v>35.950555176041334</v>
      </c>
      <c r="J42" s="17">
        <f t="shared" si="19"/>
        <v>160.04260891324012</v>
      </c>
      <c r="K42" s="17">
        <f t="shared" si="19"/>
        <v>224.5337081966594</v>
      </c>
      <c r="L42" s="17">
        <f t="shared" si="19"/>
        <v>224.5337081966594</v>
      </c>
      <c r="M42" s="17">
        <f t="shared" si="19"/>
        <v>195.09466785466719</v>
      </c>
      <c r="N42" s="17">
        <f t="shared" si="19"/>
        <v>0</v>
      </c>
      <c r="O42" s="17">
        <f t="shared" si="14"/>
        <v>934.15897892576072</v>
      </c>
      <c r="P42" s="59" t="str">
        <f t="shared" si="16"/>
        <v>OK</v>
      </c>
      <c r="Q42" s="17">
        <f t="shared" si="17"/>
        <v>934.15897892576072</v>
      </c>
    </row>
    <row r="43" spans="2:19" ht="15.75" outlineLevel="1" thickBot="1" x14ac:dyDescent="0.3">
      <c r="B43" s="18" t="str">
        <f t="shared" si="12"/>
        <v>REZERVA</v>
      </c>
      <c r="C43" s="18">
        <f t="shared" si="19"/>
        <v>51.201636273954925</v>
      </c>
      <c r="D43" s="18">
        <f t="shared" si="19"/>
        <v>51.201636273954925</v>
      </c>
      <c r="E43" s="18">
        <f t="shared" si="19"/>
        <v>11.755763153016149</v>
      </c>
      <c r="F43" s="18">
        <f t="shared" si="19"/>
        <v>11.755763153016149</v>
      </c>
      <c r="G43" s="18">
        <f t="shared" si="19"/>
        <v>0</v>
      </c>
      <c r="H43" s="18">
        <f t="shared" si="19"/>
        <v>78.604706761270009</v>
      </c>
      <c r="I43" s="18">
        <f t="shared" si="19"/>
        <v>78.604706761270009</v>
      </c>
      <c r="J43" s="18">
        <f t="shared" si="19"/>
        <v>353.09117594528288</v>
      </c>
      <c r="K43" s="18">
        <f t="shared" si="19"/>
        <v>493.46423103834275</v>
      </c>
      <c r="L43" s="18">
        <f t="shared" si="19"/>
        <v>493.46423103834275</v>
      </c>
      <c r="M43" s="18">
        <f t="shared" si="19"/>
        <v>428.04414138947118</v>
      </c>
      <c r="N43" s="18">
        <f t="shared" si="19"/>
        <v>0</v>
      </c>
      <c r="O43" s="18">
        <f t="shared" si="14"/>
        <v>2051.1879917879214</v>
      </c>
      <c r="P43" s="59" t="str">
        <f t="shared" si="16"/>
        <v>OK</v>
      </c>
      <c r="Q43" s="18">
        <f t="shared" si="17"/>
        <v>2051.1879917879214</v>
      </c>
    </row>
    <row r="44" spans="2:19" ht="15.75" outlineLevel="1" thickBot="1" x14ac:dyDescent="0.3">
      <c r="B44" s="34" t="str">
        <f t="shared" si="12"/>
        <v>Celkové investiční náklady</v>
      </c>
      <c r="C44" s="34">
        <f>SUM(C38:C43)</f>
        <v>758.30949943347321</v>
      </c>
      <c r="D44" s="34">
        <f t="shared" ref="D44:M44" si="20">SUM(D38:D43)</f>
        <v>626.8625551327159</v>
      </c>
      <c r="E44" s="34">
        <f t="shared" si="20"/>
        <v>171.2627205858731</v>
      </c>
      <c r="F44" s="34">
        <f t="shared" si="20"/>
        <v>305.63818500622295</v>
      </c>
      <c r="G44" s="34">
        <f t="shared" si="20"/>
        <v>171.58582896292549</v>
      </c>
      <c r="H44" s="34">
        <f t="shared" si="20"/>
        <v>1338.3258823668082</v>
      </c>
      <c r="I44" s="34">
        <f t="shared" si="20"/>
        <v>1730.2058297489098</v>
      </c>
      <c r="J44" s="34">
        <f t="shared" si="20"/>
        <v>4666.680011522154</v>
      </c>
      <c r="K44" s="34">
        <f t="shared" si="20"/>
        <v>5951.9418998921874</v>
      </c>
      <c r="L44" s="34">
        <f t="shared" si="20"/>
        <v>5951.9418998921874</v>
      </c>
      <c r="M44" s="34">
        <f t="shared" si="20"/>
        <v>5196.3398644477229</v>
      </c>
      <c r="N44" s="34"/>
      <c r="O44" s="34">
        <f>SUM(O38:O43)</f>
        <v>26869.094176991181</v>
      </c>
      <c r="P44" s="59" t="str">
        <f t="shared" si="16"/>
        <v>OK</v>
      </c>
      <c r="Q44" s="34">
        <f t="shared" si="17"/>
        <v>26869.094176991181</v>
      </c>
    </row>
    <row r="45" spans="2:19" outlineLevel="1" x14ac:dyDescent="0.25"/>
    <row r="46" spans="2:19" outlineLevel="1" x14ac:dyDescent="0.25"/>
    <row r="47" spans="2:19" outlineLevel="1" x14ac:dyDescent="0.25"/>
    <row r="48" spans="2:19" outlineLevel="1" x14ac:dyDescent="0.25"/>
    <row r="49" outlineLevel="1" x14ac:dyDescent="0.25"/>
    <row r="50" outlineLevel="1" x14ac:dyDescent="0.25"/>
    <row r="51" outlineLevel="1" x14ac:dyDescent="0.25"/>
    <row r="52" outlineLevel="1" x14ac:dyDescent="0.25"/>
    <row r="53" outlineLevel="1" x14ac:dyDescent="0.25"/>
    <row r="54" outlineLevel="1" x14ac:dyDescent="0.25"/>
    <row r="55" outlineLevel="1" x14ac:dyDescent="0.25"/>
    <row r="56" outlineLevel="1" x14ac:dyDescent="0.25"/>
    <row r="57" outlineLevel="1" x14ac:dyDescent="0.25"/>
    <row r="58" outlineLevel="1" x14ac:dyDescent="0.25"/>
    <row r="59" outlineLevel="1" x14ac:dyDescent="0.25"/>
    <row r="60" outlineLevel="1" x14ac:dyDescent="0.25"/>
    <row r="61" outlineLevel="1" x14ac:dyDescent="0.25"/>
    <row r="62" outlineLevel="1" x14ac:dyDescent="0.25"/>
    <row r="63" outlineLevel="1" x14ac:dyDescent="0.25"/>
    <row r="64" outlineLevel="1" x14ac:dyDescent="0.25"/>
    <row r="65" spans="2:15" outlineLevel="1" x14ac:dyDescent="0.25"/>
    <row r="66" spans="2:15" ht="15.75" outlineLevel="1" thickBot="1" x14ac:dyDescent="0.3">
      <c r="B66" t="s">
        <v>34</v>
      </c>
    </row>
    <row r="67" spans="2:15" ht="61.5" customHeight="1" outlineLevel="2" thickBot="1" x14ac:dyDescent="0.3">
      <c r="B67" s="10" t="s">
        <v>34</v>
      </c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12" t="s">
        <v>22</v>
      </c>
    </row>
    <row r="68" spans="2:15" outlineLevel="2" x14ac:dyDescent="0.25">
      <c r="B68" s="8" t="s">
        <v>5</v>
      </c>
      <c r="C68" s="1">
        <v>0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>
        <f>SUM(C68:N68)</f>
        <v>0</v>
      </c>
    </row>
    <row r="69" spans="2:15" outlineLevel="2" x14ac:dyDescent="0.25">
      <c r="B69" s="4" t="s">
        <v>6</v>
      </c>
      <c r="C69" s="1">
        <v>0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>
        <f t="shared" ref="O69:O86" si="21">SUM(C69:J69)</f>
        <v>0</v>
      </c>
    </row>
    <row r="70" spans="2:15" outlineLevel="2" x14ac:dyDescent="0.25">
      <c r="B70" s="4" t="s">
        <v>7</v>
      </c>
      <c r="C70" s="1">
        <v>0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>
        <f t="shared" si="21"/>
        <v>0</v>
      </c>
    </row>
    <row r="71" spans="2:15" outlineLevel="2" x14ac:dyDescent="0.25">
      <c r="B71" s="4" t="s">
        <v>8</v>
      </c>
      <c r="C71" s="1">
        <v>0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>
        <f t="shared" si="21"/>
        <v>0</v>
      </c>
    </row>
    <row r="72" spans="2:15" outlineLevel="2" x14ac:dyDescent="0.25">
      <c r="B72" s="4" t="s">
        <v>9</v>
      </c>
      <c r="C72" s="1">
        <v>0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>
        <f t="shared" si="21"/>
        <v>0</v>
      </c>
    </row>
    <row r="73" spans="2:15" outlineLevel="2" x14ac:dyDescent="0.25">
      <c r="B73" s="4" t="s">
        <v>10</v>
      </c>
      <c r="C73" s="1">
        <v>0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>
        <f t="shared" si="21"/>
        <v>0</v>
      </c>
    </row>
    <row r="74" spans="2:15" outlineLevel="2" x14ac:dyDescent="0.25">
      <c r="B74" s="4" t="s">
        <v>11</v>
      </c>
      <c r="C74" s="1">
        <v>0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>
        <f t="shared" si="21"/>
        <v>0</v>
      </c>
    </row>
    <row r="75" spans="2:15" outlineLevel="2" x14ac:dyDescent="0.25">
      <c r="B75" s="4" t="s">
        <v>12</v>
      </c>
      <c r="C75" s="1">
        <v>0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>
        <f t="shared" si="21"/>
        <v>0</v>
      </c>
    </row>
    <row r="76" spans="2:15" outlineLevel="2" x14ac:dyDescent="0.25">
      <c r="B76" s="4" t="s">
        <v>13</v>
      </c>
      <c r="C76" s="1">
        <v>0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>
        <f t="shared" si="21"/>
        <v>0</v>
      </c>
    </row>
    <row r="77" spans="2:15" outlineLevel="2" x14ac:dyDescent="0.25">
      <c r="B77" s="4" t="s">
        <v>14</v>
      </c>
      <c r="C77" s="1">
        <v>0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>
        <f t="shared" si="21"/>
        <v>0</v>
      </c>
    </row>
    <row r="78" spans="2:15" outlineLevel="2" x14ac:dyDescent="0.25">
      <c r="B78" s="4" t="s">
        <v>15</v>
      </c>
      <c r="C78" s="1">
        <v>0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>
        <f t="shared" si="21"/>
        <v>0</v>
      </c>
    </row>
    <row r="79" spans="2:15" ht="15.75" outlineLevel="2" thickBot="1" x14ac:dyDescent="0.3">
      <c r="B79" s="5" t="s">
        <v>16</v>
      </c>
      <c r="C79" s="14">
        <v>0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>
        <f t="shared" si="21"/>
        <v>0</v>
      </c>
    </row>
    <row r="80" spans="2:15" ht="15.75" outlineLevel="2" thickBot="1" x14ac:dyDescent="0.3">
      <c r="B80" s="13" t="s">
        <v>0</v>
      </c>
      <c r="C80" s="39">
        <v>0</v>
      </c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16">
        <f t="shared" si="21"/>
        <v>0</v>
      </c>
    </row>
    <row r="81" spans="2:15" outlineLevel="2" x14ac:dyDescent="0.25">
      <c r="B81" s="8" t="s">
        <v>17</v>
      </c>
      <c r="C81" s="3">
        <v>0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>
        <f t="shared" si="21"/>
        <v>0</v>
      </c>
    </row>
    <row r="82" spans="2:15" outlineLevel="2" x14ac:dyDescent="0.25">
      <c r="B82" s="4" t="s">
        <v>18</v>
      </c>
      <c r="C82" s="3">
        <v>0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>
        <f t="shared" si="21"/>
        <v>0</v>
      </c>
    </row>
    <row r="83" spans="2:15" outlineLevel="2" x14ac:dyDescent="0.25">
      <c r="B83" s="4" t="s">
        <v>19</v>
      </c>
      <c r="C83" s="3">
        <v>0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>
        <f t="shared" si="21"/>
        <v>0</v>
      </c>
    </row>
    <row r="84" spans="2:15" ht="15.75" outlineLevel="2" thickBot="1" x14ac:dyDescent="0.3">
      <c r="B84" s="5" t="s">
        <v>20</v>
      </c>
      <c r="C84" s="17">
        <v>0</v>
      </c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>
        <f t="shared" si="21"/>
        <v>0</v>
      </c>
    </row>
    <row r="85" spans="2:15" ht="15.75" outlineLevel="2" thickBot="1" x14ac:dyDescent="0.3">
      <c r="B85" s="9" t="s">
        <v>21</v>
      </c>
      <c r="C85" s="18">
        <v>0</v>
      </c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>
        <f t="shared" si="21"/>
        <v>0</v>
      </c>
    </row>
    <row r="86" spans="2:15" ht="15.75" outlineLevel="2" thickBot="1" x14ac:dyDescent="0.3">
      <c r="B86" s="6" t="s">
        <v>1</v>
      </c>
      <c r="C86" s="2">
        <v>0</v>
      </c>
      <c r="D86" s="2"/>
      <c r="E86" s="2"/>
      <c r="F86" s="2"/>
      <c r="G86" s="2"/>
      <c r="H86" s="2"/>
      <c r="I86" s="2"/>
      <c r="J86" s="40"/>
      <c r="K86" s="40"/>
      <c r="L86" s="40"/>
      <c r="M86" s="40"/>
      <c r="N86" s="40"/>
      <c r="O86" s="7">
        <f t="shared" si="21"/>
        <v>0</v>
      </c>
    </row>
    <row r="87" spans="2:15" outlineLevel="1" x14ac:dyDescent="0.25"/>
    <row r="88" spans="2:15" ht="15.75" outlineLevel="1" thickBot="1" x14ac:dyDescent="0.3">
      <c r="B88" t="s">
        <v>41</v>
      </c>
    </row>
    <row r="89" spans="2:15" ht="30.75" outlineLevel="2" thickBot="1" x14ac:dyDescent="0.3">
      <c r="B89" s="10" t="s">
        <v>41</v>
      </c>
      <c r="C89" s="38" t="s">
        <v>42</v>
      </c>
      <c r="D89" s="38" t="s">
        <v>43</v>
      </c>
      <c r="E89" s="38" t="s">
        <v>45</v>
      </c>
      <c r="F89" s="38" t="s">
        <v>44</v>
      </c>
      <c r="G89" s="38" t="s">
        <v>66</v>
      </c>
      <c r="H89" s="38"/>
      <c r="I89" s="38"/>
      <c r="J89" s="38"/>
      <c r="K89" s="38"/>
      <c r="L89" s="38"/>
      <c r="M89" s="38"/>
      <c r="N89" s="38"/>
      <c r="O89" s="12" t="s">
        <v>22</v>
      </c>
    </row>
    <row r="90" spans="2:15" outlineLevel="2" x14ac:dyDescent="0.25">
      <c r="B90" s="8" t="s">
        <v>5</v>
      </c>
      <c r="C90" s="1">
        <v>441.09828286651594</v>
      </c>
      <c r="D90" s="1">
        <v>191.54317510335238</v>
      </c>
      <c r="E90" s="1">
        <v>268.4566903841868</v>
      </c>
      <c r="F90" s="1">
        <v>299.50132104343089</v>
      </c>
      <c r="G90" s="1">
        <v>0</v>
      </c>
      <c r="H90" s="1"/>
      <c r="I90" s="1"/>
      <c r="J90" s="1"/>
      <c r="K90" s="1"/>
      <c r="L90" s="1"/>
      <c r="M90" s="1"/>
      <c r="N90" s="1"/>
      <c r="O90" s="1">
        <f>SUM(C90:N90)</f>
        <v>1200.599469397486</v>
      </c>
    </row>
    <row r="91" spans="2:15" outlineLevel="2" x14ac:dyDescent="0.25">
      <c r="B91" s="4" t="s">
        <v>6</v>
      </c>
      <c r="C91" s="1">
        <v>120.11716988201519</v>
      </c>
      <c r="D91" s="1">
        <v>81.988811603289406</v>
      </c>
      <c r="E91" s="1">
        <v>131.95414913704934</v>
      </c>
      <c r="F91" s="1">
        <v>95.49051161441993</v>
      </c>
      <c r="G91" s="1">
        <v>19.408518084086015</v>
      </c>
      <c r="H91" s="1"/>
      <c r="I91" s="1"/>
      <c r="J91" s="1"/>
      <c r="K91" s="1"/>
      <c r="L91" s="1"/>
      <c r="M91" s="1"/>
      <c r="N91" s="1"/>
      <c r="O91" s="1">
        <f t="shared" ref="O91:O108" si="22">SUM(C91:J91)</f>
        <v>448.95916032085989</v>
      </c>
    </row>
    <row r="92" spans="2:15" outlineLevel="2" x14ac:dyDescent="0.25">
      <c r="B92" s="4" t="s">
        <v>7</v>
      </c>
      <c r="C92" s="1">
        <v>69.676347236864842</v>
      </c>
      <c r="D92" s="1">
        <v>20.467349000261208</v>
      </c>
      <c r="E92" s="1">
        <v>333.26249293793717</v>
      </c>
      <c r="F92" s="1">
        <v>53.539589762878407</v>
      </c>
      <c r="G92" s="1">
        <v>1.7971330829497649</v>
      </c>
      <c r="H92" s="1"/>
      <c r="I92" s="1"/>
      <c r="J92" s="1"/>
      <c r="K92" s="1"/>
      <c r="L92" s="1"/>
      <c r="M92" s="1"/>
      <c r="N92" s="1"/>
      <c r="O92" s="1">
        <f t="shared" si="22"/>
        <v>478.74291202089137</v>
      </c>
    </row>
    <row r="93" spans="2:15" outlineLevel="2" x14ac:dyDescent="0.25">
      <c r="B93" s="4" t="s">
        <v>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/>
      <c r="I93" s="1"/>
      <c r="J93" s="1"/>
      <c r="K93" s="1"/>
      <c r="L93" s="1"/>
      <c r="M93" s="1"/>
      <c r="N93" s="1"/>
      <c r="O93" s="1">
        <f t="shared" si="22"/>
        <v>0</v>
      </c>
    </row>
    <row r="94" spans="2:15" outlineLevel="2" x14ac:dyDescent="0.25">
      <c r="B94" s="4" t="s">
        <v>9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/>
      <c r="I94" s="1"/>
      <c r="J94" s="1"/>
      <c r="K94" s="1"/>
      <c r="L94" s="1"/>
      <c r="M94" s="1"/>
      <c r="N94" s="1"/>
      <c r="O94" s="1">
        <f t="shared" si="22"/>
        <v>0</v>
      </c>
    </row>
    <row r="95" spans="2:15" outlineLevel="2" x14ac:dyDescent="0.25">
      <c r="B95" s="4" t="s">
        <v>10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/>
      <c r="I95" s="1"/>
      <c r="J95" s="1"/>
      <c r="K95" s="1"/>
      <c r="L95" s="1"/>
      <c r="M95" s="1"/>
      <c r="N95" s="1"/>
      <c r="O95" s="1">
        <f t="shared" si="22"/>
        <v>0</v>
      </c>
    </row>
    <row r="96" spans="2:15" outlineLevel="2" x14ac:dyDescent="0.25">
      <c r="B96" s="4" t="s">
        <v>11</v>
      </c>
      <c r="C96" s="1">
        <v>0</v>
      </c>
      <c r="D96" s="1">
        <v>10.461362130018543</v>
      </c>
      <c r="E96" s="1">
        <v>15.692043195027811</v>
      </c>
      <c r="F96" s="1">
        <v>16.38946733702905</v>
      </c>
      <c r="G96" s="1">
        <v>0</v>
      </c>
      <c r="H96" s="1"/>
      <c r="I96" s="1"/>
      <c r="J96" s="1"/>
      <c r="K96" s="1"/>
      <c r="L96" s="1"/>
      <c r="M96" s="1"/>
      <c r="N96" s="1"/>
      <c r="O96" s="1">
        <f t="shared" si="22"/>
        <v>42.542872662075403</v>
      </c>
    </row>
    <row r="97" spans="2:15" outlineLevel="2" x14ac:dyDescent="0.25">
      <c r="B97" s="4" t="s">
        <v>12</v>
      </c>
      <c r="C97" s="1">
        <v>0</v>
      </c>
      <c r="D97" s="1">
        <v>0</v>
      </c>
      <c r="E97" s="1">
        <v>4.4944177952527742</v>
      </c>
      <c r="F97" s="1">
        <v>0</v>
      </c>
      <c r="G97" s="1">
        <v>0</v>
      </c>
      <c r="H97" s="1"/>
      <c r="I97" s="1"/>
      <c r="J97" s="1"/>
      <c r="K97" s="1"/>
      <c r="L97" s="1"/>
      <c r="M97" s="1"/>
      <c r="N97" s="1"/>
      <c r="O97" s="1">
        <f t="shared" si="22"/>
        <v>4.4944177952527742</v>
      </c>
    </row>
    <row r="98" spans="2:15" outlineLevel="2" x14ac:dyDescent="0.25">
      <c r="B98" s="4" t="s">
        <v>13</v>
      </c>
      <c r="C98" s="1">
        <v>480.5596919341815</v>
      </c>
      <c r="D98" s="1">
        <v>207.00803663464939</v>
      </c>
      <c r="E98" s="1">
        <v>465.96114081827272</v>
      </c>
      <c r="F98" s="1">
        <v>177.58198675024852</v>
      </c>
      <c r="G98" s="1">
        <v>2.6622349466076001</v>
      </c>
      <c r="H98" s="1"/>
      <c r="I98" s="1"/>
      <c r="J98" s="1"/>
      <c r="K98" s="1"/>
      <c r="L98" s="1"/>
      <c r="M98" s="1"/>
      <c r="N98" s="1"/>
      <c r="O98" s="1">
        <f t="shared" si="22"/>
        <v>1333.7730910839598</v>
      </c>
    </row>
    <row r="99" spans="2:15" outlineLevel="2" x14ac:dyDescent="0.25">
      <c r="B99" s="4" t="s">
        <v>14</v>
      </c>
      <c r="C99" s="1">
        <v>33.309546729748</v>
      </c>
      <c r="D99" s="1">
        <v>0</v>
      </c>
      <c r="E99" s="1">
        <v>0.75703515294881829</v>
      </c>
      <c r="F99" s="1">
        <v>0</v>
      </c>
      <c r="G99" s="1">
        <v>10.598492141283455</v>
      </c>
      <c r="H99" s="1"/>
      <c r="I99" s="1"/>
      <c r="J99" s="1"/>
      <c r="K99" s="1"/>
      <c r="L99" s="1"/>
      <c r="M99" s="1"/>
      <c r="N99" s="1"/>
      <c r="O99" s="1">
        <f t="shared" si="22"/>
        <v>44.665074023980267</v>
      </c>
    </row>
    <row r="100" spans="2:15" outlineLevel="2" x14ac:dyDescent="0.25">
      <c r="B100" s="4" t="s">
        <v>15</v>
      </c>
      <c r="C100" s="1">
        <v>0</v>
      </c>
      <c r="D100" s="1">
        <v>0</v>
      </c>
      <c r="E100" s="1">
        <v>105.5310534929576</v>
      </c>
      <c r="F100" s="1">
        <v>0</v>
      </c>
      <c r="G100" s="1">
        <v>0</v>
      </c>
      <c r="H100" s="1"/>
      <c r="I100" s="1"/>
      <c r="J100" s="1"/>
      <c r="K100" s="1"/>
      <c r="L100" s="1"/>
      <c r="M100" s="1"/>
      <c r="N100" s="1"/>
      <c r="O100" s="1">
        <f t="shared" si="22"/>
        <v>105.5310534929576</v>
      </c>
    </row>
    <row r="101" spans="2:15" ht="15.75" outlineLevel="2" thickBot="1" x14ac:dyDescent="0.3">
      <c r="B101" s="5" t="s">
        <v>16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/>
      <c r="I101" s="14"/>
      <c r="J101" s="14"/>
      <c r="K101" s="14"/>
      <c r="L101" s="14"/>
      <c r="M101" s="14"/>
      <c r="N101" s="14"/>
      <c r="O101" s="14">
        <f t="shared" si="22"/>
        <v>0</v>
      </c>
    </row>
    <row r="102" spans="2:15" ht="15.75" outlineLevel="2" thickBot="1" x14ac:dyDescent="0.3">
      <c r="B102" s="13" t="s">
        <v>0</v>
      </c>
      <c r="C102" s="39">
        <v>1144.7610386493254</v>
      </c>
      <c r="D102" s="39">
        <v>511.46873447157088</v>
      </c>
      <c r="E102" s="39">
        <v>1326.109022913633</v>
      </c>
      <c r="F102" s="39">
        <v>642.50287650800669</v>
      </c>
      <c r="G102" s="39">
        <v>34.466378254926838</v>
      </c>
      <c r="H102" s="39"/>
      <c r="I102" s="39"/>
      <c r="J102" s="39"/>
      <c r="K102" s="39"/>
      <c r="L102" s="39"/>
      <c r="M102" s="39"/>
      <c r="N102" s="39"/>
      <c r="O102" s="16">
        <f t="shared" si="22"/>
        <v>3659.3080507974628</v>
      </c>
    </row>
    <row r="103" spans="2:15" outlineLevel="2" x14ac:dyDescent="0.25">
      <c r="B103" s="8" t="s">
        <v>17</v>
      </c>
      <c r="C103" s="3">
        <v>108.75229867168592</v>
      </c>
      <c r="D103" s="3">
        <v>48.589529774799239</v>
      </c>
      <c r="E103" s="3">
        <v>125.98035717679514</v>
      </c>
      <c r="F103" s="3">
        <v>61.037773268260636</v>
      </c>
      <c r="G103" s="3">
        <v>3.2743059342180496</v>
      </c>
      <c r="H103" s="3"/>
      <c r="I103" s="3"/>
      <c r="J103" s="3"/>
      <c r="K103" s="3"/>
      <c r="L103" s="3"/>
      <c r="M103" s="3"/>
      <c r="N103" s="3"/>
      <c r="O103" s="3">
        <f t="shared" si="22"/>
        <v>347.63426482575898</v>
      </c>
    </row>
    <row r="104" spans="2:15" outlineLevel="2" x14ac:dyDescent="0.25">
      <c r="B104" s="4" t="s">
        <v>18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/>
      <c r="I104" s="3"/>
      <c r="J104" s="3"/>
      <c r="K104" s="3"/>
      <c r="L104" s="3"/>
      <c r="M104" s="3"/>
      <c r="N104" s="3"/>
      <c r="O104" s="3">
        <f t="shared" si="22"/>
        <v>0</v>
      </c>
    </row>
    <row r="105" spans="2:15" outlineLevel="2" x14ac:dyDescent="0.25">
      <c r="B105" s="4" t="s">
        <v>19</v>
      </c>
      <c r="C105" s="3">
        <v>11.447610386493254</v>
      </c>
      <c r="D105" s="3">
        <v>5.1146873447157093</v>
      </c>
      <c r="E105" s="3">
        <v>13.261090229136331</v>
      </c>
      <c r="F105" s="3">
        <v>6.425028765080067</v>
      </c>
      <c r="G105" s="3">
        <v>0.34466378254926838</v>
      </c>
      <c r="H105" s="3"/>
      <c r="I105" s="3"/>
      <c r="J105" s="3"/>
      <c r="K105" s="3"/>
      <c r="L105" s="3"/>
      <c r="M105" s="3"/>
      <c r="N105" s="3"/>
      <c r="O105" s="3">
        <f t="shared" si="22"/>
        <v>36.593080507974626</v>
      </c>
    </row>
    <row r="106" spans="2:15" ht="15.75" outlineLevel="2" thickBot="1" x14ac:dyDescent="0.3">
      <c r="B106" s="5" t="s">
        <v>20</v>
      </c>
      <c r="C106" s="17">
        <v>51.514246739219644</v>
      </c>
      <c r="D106" s="17">
        <v>23.01609305122069</v>
      </c>
      <c r="E106" s="17">
        <v>59.67490603111348</v>
      </c>
      <c r="F106" s="17">
        <v>28.9126294428603</v>
      </c>
      <c r="G106" s="17">
        <v>1.5509870214717076</v>
      </c>
      <c r="H106" s="17"/>
      <c r="I106" s="17"/>
      <c r="J106" s="17"/>
      <c r="K106" s="17"/>
      <c r="L106" s="17"/>
      <c r="M106" s="17"/>
      <c r="N106" s="17"/>
      <c r="O106" s="17">
        <f t="shared" si="22"/>
        <v>164.66886228588584</v>
      </c>
    </row>
    <row r="107" spans="2:15" ht="15.75" outlineLevel="2" thickBot="1" x14ac:dyDescent="0.3">
      <c r="B107" s="9" t="s">
        <v>21</v>
      </c>
      <c r="C107" s="18">
        <v>114.47610386493255</v>
      </c>
      <c r="D107" s="18">
        <v>51.146873447157091</v>
      </c>
      <c r="E107" s="18">
        <v>132.61090229136332</v>
      </c>
      <c r="F107" s="18">
        <v>64.250287650800672</v>
      </c>
      <c r="G107" s="18">
        <v>3.4466378254926839</v>
      </c>
      <c r="H107" s="18"/>
      <c r="I107" s="18"/>
      <c r="J107" s="18"/>
      <c r="K107" s="18"/>
      <c r="L107" s="18"/>
      <c r="M107" s="18"/>
      <c r="N107" s="18"/>
      <c r="O107" s="18">
        <f t="shared" si="22"/>
        <v>365.93080507974628</v>
      </c>
    </row>
    <row r="108" spans="2:15" ht="15.75" outlineLevel="2" thickBot="1" x14ac:dyDescent="0.3">
      <c r="B108" s="6" t="s">
        <v>1</v>
      </c>
      <c r="C108" s="2">
        <v>1430.951298311657</v>
      </c>
      <c r="D108" s="2">
        <v>639.33591808946346</v>
      </c>
      <c r="E108" s="2">
        <v>1657.6362786420414</v>
      </c>
      <c r="F108" s="2">
        <v>803.12859563500831</v>
      </c>
      <c r="G108" s="2">
        <v>43.082972818658547</v>
      </c>
      <c r="H108" s="2"/>
      <c r="I108" s="2"/>
      <c r="J108" s="40"/>
      <c r="K108" s="40"/>
      <c r="L108" s="40"/>
      <c r="M108" s="40"/>
      <c r="N108" s="40"/>
      <c r="O108" s="7">
        <f t="shared" si="22"/>
        <v>4574.1350634968285</v>
      </c>
    </row>
    <row r="109" spans="2:15" outlineLevel="1" x14ac:dyDescent="0.25"/>
    <row r="110" spans="2:15" ht="15.75" outlineLevel="1" thickBot="1" x14ac:dyDescent="0.3">
      <c r="B110" t="s">
        <v>40</v>
      </c>
    </row>
    <row r="111" spans="2:15" ht="30.75" outlineLevel="2" thickBot="1" x14ac:dyDescent="0.3">
      <c r="B111" s="10" t="s">
        <v>40</v>
      </c>
      <c r="C111" s="38" t="s">
        <v>67</v>
      </c>
      <c r="D111" s="38" t="s">
        <v>68</v>
      </c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12" t="s">
        <v>22</v>
      </c>
    </row>
    <row r="112" spans="2:15" outlineLevel="2" x14ac:dyDescent="0.25">
      <c r="B112" s="8" t="s">
        <v>5</v>
      </c>
      <c r="C112" s="1">
        <v>5.9062645508400013</v>
      </c>
      <c r="D112" s="1">
        <v>11.812529101680003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>
        <f>SUM(C112:N112)</f>
        <v>17.718793652520006</v>
      </c>
    </row>
    <row r="113" spans="2:15" outlineLevel="2" x14ac:dyDescent="0.25">
      <c r="B113" s="4" t="s">
        <v>6</v>
      </c>
      <c r="C113" s="1">
        <v>54.004990701643464</v>
      </c>
      <c r="D113" s="1">
        <v>7.3237680430416017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>
        <f t="shared" ref="O113:O130" si="23">SUM(C113:J113)</f>
        <v>61.328758744685068</v>
      </c>
    </row>
    <row r="114" spans="2:15" outlineLevel="2" x14ac:dyDescent="0.25">
      <c r="B114" s="4" t="s">
        <v>7</v>
      </c>
      <c r="C114" s="1">
        <v>63.732079963191417</v>
      </c>
      <c r="D114" s="1">
        <v>70.058902575867251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>
        <f t="shared" si="23"/>
        <v>133.79098253905866</v>
      </c>
    </row>
    <row r="115" spans="2:15" outlineLevel="2" x14ac:dyDescent="0.25">
      <c r="B115" s="4" t="s">
        <v>8</v>
      </c>
      <c r="C115" s="1">
        <v>0</v>
      </c>
      <c r="D115" s="1"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>
        <f t="shared" si="23"/>
        <v>0</v>
      </c>
    </row>
    <row r="116" spans="2:15" outlineLevel="2" x14ac:dyDescent="0.25">
      <c r="B116" s="4" t="s">
        <v>9</v>
      </c>
      <c r="C116" s="1">
        <v>0</v>
      </c>
      <c r="D116" s="1"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>
        <f t="shared" si="23"/>
        <v>0</v>
      </c>
    </row>
    <row r="117" spans="2:15" outlineLevel="2" x14ac:dyDescent="0.25">
      <c r="B117" s="4" t="s">
        <v>10</v>
      </c>
      <c r="C117" s="1">
        <v>0</v>
      </c>
      <c r="D117" s="1"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>
        <f t="shared" si="23"/>
        <v>0</v>
      </c>
    </row>
    <row r="118" spans="2:15" outlineLevel="2" x14ac:dyDescent="0.25">
      <c r="B118" s="4" t="s">
        <v>11</v>
      </c>
      <c r="C118" s="1">
        <v>0</v>
      </c>
      <c r="D118" s="1"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>
        <f t="shared" si="23"/>
        <v>0</v>
      </c>
    </row>
    <row r="119" spans="2:15" outlineLevel="2" x14ac:dyDescent="0.25">
      <c r="B119" s="4" t="s">
        <v>12</v>
      </c>
      <c r="C119" s="1">
        <v>0</v>
      </c>
      <c r="D119" s="1">
        <v>4.4944177952527742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>
        <f t="shared" si="23"/>
        <v>4.4944177952527742</v>
      </c>
    </row>
    <row r="120" spans="2:15" outlineLevel="2" x14ac:dyDescent="0.25">
      <c r="B120" s="4" t="s">
        <v>13</v>
      </c>
      <c r="C120" s="1">
        <v>20.203730265134162</v>
      </c>
      <c r="D120" s="1">
        <v>38.593630127085127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>
        <f t="shared" si="23"/>
        <v>58.797360392219289</v>
      </c>
    </row>
    <row r="121" spans="2:15" outlineLevel="2" x14ac:dyDescent="0.25">
      <c r="B121" s="4" t="s">
        <v>14</v>
      </c>
      <c r="C121" s="1">
        <v>34.82361703564564</v>
      </c>
      <c r="D121" s="1">
        <v>42.015450988659417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>
        <f t="shared" si="23"/>
        <v>76.83906802430505</v>
      </c>
    </row>
    <row r="122" spans="2:15" outlineLevel="2" x14ac:dyDescent="0.25">
      <c r="B122" s="4" t="s">
        <v>15</v>
      </c>
      <c r="C122" s="1">
        <v>0</v>
      </c>
      <c r="D122" s="1">
        <v>6.6451629312933429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>
        <f t="shared" si="23"/>
        <v>6.6451629312933429</v>
      </c>
    </row>
    <row r="123" spans="2:15" ht="15.75" outlineLevel="2" thickBot="1" x14ac:dyDescent="0.3">
      <c r="B123" s="5" t="s">
        <v>16</v>
      </c>
      <c r="C123" s="14">
        <v>0</v>
      </c>
      <c r="D123" s="14">
        <v>0</v>
      </c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>
        <f t="shared" si="23"/>
        <v>0</v>
      </c>
    </row>
    <row r="124" spans="2:15" ht="15.75" outlineLevel="2" thickBot="1" x14ac:dyDescent="0.3">
      <c r="B124" s="13" t="s">
        <v>0</v>
      </c>
      <c r="C124" s="39">
        <v>178.67068251645469</v>
      </c>
      <c r="D124" s="39">
        <v>180.9438615628795</v>
      </c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16">
        <f t="shared" si="23"/>
        <v>359.61454407933422</v>
      </c>
    </row>
    <row r="125" spans="2:15" outlineLevel="2" x14ac:dyDescent="0.25">
      <c r="B125" s="8" t="s">
        <v>17</v>
      </c>
      <c r="C125" s="3">
        <v>16.973714839063199</v>
      </c>
      <c r="D125" s="3">
        <v>17.189666848473554</v>
      </c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>
        <f t="shared" si="23"/>
        <v>34.163381687536756</v>
      </c>
    </row>
    <row r="126" spans="2:15" outlineLevel="2" x14ac:dyDescent="0.25">
      <c r="B126" s="4" t="s">
        <v>18</v>
      </c>
      <c r="C126" s="3">
        <v>0</v>
      </c>
      <c r="D126" s="3">
        <v>0</v>
      </c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>
        <f t="shared" si="23"/>
        <v>0</v>
      </c>
    </row>
    <row r="127" spans="2:15" outlineLevel="2" x14ac:dyDescent="0.25">
      <c r="B127" s="4" t="s">
        <v>19</v>
      </c>
      <c r="C127" s="3">
        <v>1.786706825164547</v>
      </c>
      <c r="D127" s="3">
        <v>1.8094386156287952</v>
      </c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>
        <f t="shared" si="23"/>
        <v>3.5961454407933422</v>
      </c>
    </row>
    <row r="128" spans="2:15" ht="15.75" outlineLevel="2" thickBot="1" x14ac:dyDescent="0.3">
      <c r="B128" s="5" t="s">
        <v>20</v>
      </c>
      <c r="C128" s="17">
        <v>8.0401807132404599</v>
      </c>
      <c r="D128" s="17">
        <v>8.1424737703295769</v>
      </c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>
        <f t="shared" si="23"/>
        <v>16.182654483570037</v>
      </c>
    </row>
    <row r="129" spans="2:15" ht="15.75" outlineLevel="2" thickBot="1" x14ac:dyDescent="0.3">
      <c r="B129" s="9" t="s">
        <v>21</v>
      </c>
      <c r="C129" s="18">
        <v>17.86706825164547</v>
      </c>
      <c r="D129" s="18">
        <v>18.09438615628795</v>
      </c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>
        <f t="shared" si="23"/>
        <v>35.961454407933417</v>
      </c>
    </row>
    <row r="130" spans="2:15" ht="15.75" outlineLevel="2" thickBot="1" x14ac:dyDescent="0.3">
      <c r="B130" s="6" t="s">
        <v>1</v>
      </c>
      <c r="C130" s="2">
        <v>223.33835314556836</v>
      </c>
      <c r="D130" s="2">
        <v>226.17982695359942</v>
      </c>
      <c r="E130" s="2"/>
      <c r="F130" s="2"/>
      <c r="G130" s="2"/>
      <c r="H130" s="2"/>
      <c r="I130" s="2"/>
      <c r="J130" s="40"/>
      <c r="K130" s="40"/>
      <c r="L130" s="40"/>
      <c r="M130" s="40"/>
      <c r="N130" s="40"/>
      <c r="O130" s="7">
        <f t="shared" si="23"/>
        <v>449.51818009916781</v>
      </c>
    </row>
    <row r="131" spans="2:15" outlineLevel="1" x14ac:dyDescent="0.25"/>
    <row r="132" spans="2:15" ht="15.75" outlineLevel="1" thickBot="1" x14ac:dyDescent="0.3">
      <c r="B132" t="s">
        <v>48</v>
      </c>
    </row>
    <row r="133" spans="2:15" ht="30.75" outlineLevel="2" thickBot="1" x14ac:dyDescent="0.3">
      <c r="B133" s="10" t="s">
        <v>48</v>
      </c>
      <c r="C133" s="38" t="s">
        <v>46</v>
      </c>
      <c r="D133" s="38" t="s">
        <v>47</v>
      </c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12" t="s">
        <v>22</v>
      </c>
    </row>
    <row r="134" spans="2:15" outlineLevel="2" x14ac:dyDescent="0.25">
      <c r="B134" s="8" t="s">
        <v>5</v>
      </c>
      <c r="C134" s="1">
        <v>20.906633685439886</v>
      </c>
      <c r="D134" s="1">
        <v>174.47105483181363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>
        <f>SUM(C134:N134)</f>
        <v>195.37768851725352</v>
      </c>
    </row>
    <row r="135" spans="2:15" outlineLevel="2" x14ac:dyDescent="0.25">
      <c r="B135" s="4" t="s">
        <v>6</v>
      </c>
      <c r="C135" s="1">
        <v>35.244601480181615</v>
      </c>
      <c r="D135" s="1">
        <v>23.034431748276006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>
        <f t="shared" ref="O135:O152" si="24">SUM(C135:J135)</f>
        <v>58.279033228457621</v>
      </c>
    </row>
    <row r="136" spans="2:15" outlineLevel="2" x14ac:dyDescent="0.25">
      <c r="B136" s="4" t="s">
        <v>7</v>
      </c>
      <c r="C136" s="1">
        <v>6.240045426908905</v>
      </c>
      <c r="D136" s="1">
        <v>29.814937049770748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>
        <f t="shared" si="24"/>
        <v>36.054982476679655</v>
      </c>
    </row>
    <row r="137" spans="2:15" outlineLevel="2" x14ac:dyDescent="0.25">
      <c r="B137" s="4" t="s">
        <v>8</v>
      </c>
      <c r="C137" s="1">
        <v>13.27075623991499</v>
      </c>
      <c r="D137" s="1"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>
        <f t="shared" si="24"/>
        <v>13.27075623991499</v>
      </c>
    </row>
    <row r="138" spans="2:15" outlineLevel="2" x14ac:dyDescent="0.25">
      <c r="B138" s="4" t="s">
        <v>9</v>
      </c>
      <c r="C138" s="1">
        <v>2.0444614456199552</v>
      </c>
      <c r="D138" s="1"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>
        <f t="shared" si="24"/>
        <v>2.0444614456199552</v>
      </c>
    </row>
    <row r="139" spans="2:15" outlineLevel="2" x14ac:dyDescent="0.25">
      <c r="B139" s="4" t="s">
        <v>10</v>
      </c>
      <c r="C139" s="1">
        <v>9.7136147450160042</v>
      </c>
      <c r="D139" s="1"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>
        <f t="shared" si="24"/>
        <v>9.7136147450160042</v>
      </c>
    </row>
    <row r="140" spans="2:15" outlineLevel="2" x14ac:dyDescent="0.25">
      <c r="B140" s="4" t="s">
        <v>11</v>
      </c>
      <c r="C140" s="1">
        <v>0</v>
      </c>
      <c r="D140" s="1"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>
        <f t="shared" si="24"/>
        <v>0</v>
      </c>
    </row>
    <row r="141" spans="2:15" outlineLevel="2" x14ac:dyDescent="0.25">
      <c r="B141" s="4" t="s">
        <v>12</v>
      </c>
      <c r="C141" s="1">
        <v>0</v>
      </c>
      <c r="D141" s="1"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>
        <f t="shared" si="24"/>
        <v>0</v>
      </c>
    </row>
    <row r="142" spans="2:15" outlineLevel="2" x14ac:dyDescent="0.25">
      <c r="B142" s="4" t="s">
        <v>13</v>
      </c>
      <c r="C142" s="1">
        <v>124.84927318646618</v>
      </c>
      <c r="D142" s="1">
        <v>26.569689873725522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>
        <f t="shared" si="24"/>
        <v>151.41896306019169</v>
      </c>
    </row>
    <row r="143" spans="2:15" outlineLevel="2" x14ac:dyDescent="0.25">
      <c r="B143" s="4" t="s">
        <v>14</v>
      </c>
      <c r="C143" s="1">
        <v>62.076882541803101</v>
      </c>
      <c r="D143" s="1">
        <v>61.319847388854285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>
        <f t="shared" si="24"/>
        <v>123.39672993065739</v>
      </c>
    </row>
    <row r="144" spans="2:15" outlineLevel="2" x14ac:dyDescent="0.25">
      <c r="B144" s="4" t="s">
        <v>15</v>
      </c>
      <c r="C144" s="1">
        <v>0</v>
      </c>
      <c r="D144" s="1"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>
        <f t="shared" si="24"/>
        <v>0</v>
      </c>
    </row>
    <row r="145" spans="2:15" ht="15.75" outlineLevel="2" thickBot="1" x14ac:dyDescent="0.3">
      <c r="B145" s="5" t="s">
        <v>16</v>
      </c>
      <c r="C145" s="14">
        <v>0</v>
      </c>
      <c r="D145" s="14">
        <v>0</v>
      </c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>
        <f t="shared" si="24"/>
        <v>0</v>
      </c>
    </row>
    <row r="146" spans="2:15" ht="15.75" outlineLevel="2" thickBot="1" x14ac:dyDescent="0.3">
      <c r="B146" s="13" t="s">
        <v>0</v>
      </c>
      <c r="C146" s="39">
        <v>274.34626875135064</v>
      </c>
      <c r="D146" s="39">
        <v>315.20996089244017</v>
      </c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16">
        <f t="shared" si="24"/>
        <v>589.55622964379086</v>
      </c>
    </row>
    <row r="147" spans="2:15" outlineLevel="2" x14ac:dyDescent="0.25">
      <c r="B147" s="8" t="s">
        <v>17</v>
      </c>
      <c r="C147" s="3">
        <v>26.062895531378313</v>
      </c>
      <c r="D147" s="3">
        <v>29.944946284781818</v>
      </c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>
        <f t="shared" si="24"/>
        <v>56.007841816160131</v>
      </c>
    </row>
    <row r="148" spans="2:15" outlineLevel="2" x14ac:dyDescent="0.25">
      <c r="B148" s="4" t="s">
        <v>18</v>
      </c>
      <c r="C148" s="3">
        <v>0</v>
      </c>
      <c r="D148" s="3">
        <v>0</v>
      </c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>
        <f t="shared" si="24"/>
        <v>0</v>
      </c>
    </row>
    <row r="149" spans="2:15" outlineLevel="2" x14ac:dyDescent="0.25">
      <c r="B149" s="4" t="s">
        <v>19</v>
      </c>
      <c r="C149" s="3">
        <v>2.7434626875135062</v>
      </c>
      <c r="D149" s="3">
        <v>3.1520996089244018</v>
      </c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>
        <f t="shared" si="24"/>
        <v>5.895562296437908</v>
      </c>
    </row>
    <row r="150" spans="2:15" ht="15.75" outlineLevel="2" thickBot="1" x14ac:dyDescent="0.3">
      <c r="B150" s="5" t="s">
        <v>20</v>
      </c>
      <c r="C150" s="17">
        <v>12.345582093810778</v>
      </c>
      <c r="D150" s="17">
        <v>14.184448240159806</v>
      </c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>
        <f t="shared" si="24"/>
        <v>26.530030333970586</v>
      </c>
    </row>
    <row r="151" spans="2:15" ht="15.75" outlineLevel="2" thickBot="1" x14ac:dyDescent="0.3">
      <c r="B151" s="9" t="s">
        <v>21</v>
      </c>
      <c r="C151" s="18">
        <v>27.434626875135066</v>
      </c>
      <c r="D151" s="18">
        <v>31.520996089244019</v>
      </c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>
        <f t="shared" si="24"/>
        <v>58.955622964379089</v>
      </c>
    </row>
    <row r="152" spans="2:15" ht="15.75" outlineLevel="2" thickBot="1" x14ac:dyDescent="0.3">
      <c r="B152" s="6" t="s">
        <v>1</v>
      </c>
      <c r="C152" s="2">
        <v>342.93283593918829</v>
      </c>
      <c r="D152" s="2">
        <v>394.01245111555016</v>
      </c>
      <c r="E152" s="2"/>
      <c r="F152" s="2"/>
      <c r="G152" s="2"/>
      <c r="H152" s="2"/>
      <c r="I152" s="2"/>
      <c r="J152" s="40"/>
      <c r="K152" s="40"/>
      <c r="L152" s="40"/>
      <c r="M152" s="40"/>
      <c r="N152" s="40"/>
      <c r="O152" s="7">
        <f t="shared" si="24"/>
        <v>736.9452870547384</v>
      </c>
    </row>
    <row r="153" spans="2:15" outlineLevel="1" x14ac:dyDescent="0.25"/>
    <row r="154" spans="2:15" ht="15.75" outlineLevel="1" thickBot="1" x14ac:dyDescent="0.3">
      <c r="B154" t="s">
        <v>36</v>
      </c>
    </row>
    <row r="155" spans="2:15" ht="30.75" outlineLevel="2" thickBot="1" x14ac:dyDescent="0.3">
      <c r="B155" s="10" t="s">
        <v>36</v>
      </c>
      <c r="C155" s="38" t="s">
        <v>49</v>
      </c>
      <c r="D155" s="38" t="s">
        <v>50</v>
      </c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12" t="s">
        <v>22</v>
      </c>
    </row>
    <row r="156" spans="2:15" outlineLevel="2" x14ac:dyDescent="0.25">
      <c r="B156" s="8" t="s">
        <v>5</v>
      </c>
      <c r="C156" s="1">
        <v>663.48421280171715</v>
      </c>
      <c r="D156" s="1">
        <v>386.41054070524035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>
        <f>SUM(C156:N156)</f>
        <v>1049.8947535069574</v>
      </c>
    </row>
    <row r="157" spans="2:15" outlineLevel="2" x14ac:dyDescent="0.25">
      <c r="B157" s="4" t="s">
        <v>6</v>
      </c>
      <c r="C157" s="1">
        <v>126.98337842603742</v>
      </c>
      <c r="D157" s="1">
        <v>100.93675175683302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>
        <f t="shared" ref="O157:O174" si="25">SUM(C157:J157)</f>
        <v>227.92013018287042</v>
      </c>
    </row>
    <row r="158" spans="2:15" outlineLevel="2" x14ac:dyDescent="0.25">
      <c r="B158" s="4" t="s">
        <v>7</v>
      </c>
      <c r="C158" s="1">
        <v>142.53079016398729</v>
      </c>
      <c r="D158" s="1">
        <v>362.25374399135598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>
        <f t="shared" si="25"/>
        <v>504.78453415534329</v>
      </c>
    </row>
    <row r="159" spans="2:15" outlineLevel="2" x14ac:dyDescent="0.25">
      <c r="B159" s="4" t="s">
        <v>8</v>
      </c>
      <c r="C159" s="1">
        <v>0</v>
      </c>
      <c r="D159" s="1"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>
        <f t="shared" si="25"/>
        <v>0</v>
      </c>
    </row>
    <row r="160" spans="2:15" outlineLevel="2" x14ac:dyDescent="0.25">
      <c r="B160" s="4" t="s">
        <v>9</v>
      </c>
      <c r="C160" s="1">
        <v>0</v>
      </c>
      <c r="D160" s="1"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>
        <f t="shared" si="25"/>
        <v>0</v>
      </c>
    </row>
    <row r="161" spans="2:15" outlineLevel="2" x14ac:dyDescent="0.25">
      <c r="B161" s="4" t="s">
        <v>10</v>
      </c>
      <c r="C161" s="1">
        <v>19.427229490032008</v>
      </c>
      <c r="D161" s="1">
        <v>2.4108489608112009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>
        <f t="shared" si="25"/>
        <v>21.838078450843209</v>
      </c>
    </row>
    <row r="162" spans="2:15" outlineLevel="2" x14ac:dyDescent="0.25">
      <c r="B162" s="4" t="s">
        <v>11</v>
      </c>
      <c r="C162" s="1">
        <v>0</v>
      </c>
      <c r="D162" s="1"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>
        <f t="shared" si="25"/>
        <v>0</v>
      </c>
    </row>
    <row r="163" spans="2:15" outlineLevel="2" x14ac:dyDescent="0.25">
      <c r="B163" s="4" t="s">
        <v>12</v>
      </c>
      <c r="C163" s="1">
        <v>4.4944177952527742</v>
      </c>
      <c r="D163" s="1">
        <v>13.891836821690394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>
        <f t="shared" si="25"/>
        <v>18.38625461694317</v>
      </c>
    </row>
    <row r="164" spans="2:15" outlineLevel="2" x14ac:dyDescent="0.25">
      <c r="B164" s="4" t="s">
        <v>13</v>
      </c>
      <c r="C164" s="1">
        <v>557.88766244897624</v>
      </c>
      <c r="D164" s="1">
        <v>569.6304341691814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>
        <f t="shared" si="25"/>
        <v>1127.5180966181576</v>
      </c>
    </row>
    <row r="165" spans="2:15" outlineLevel="2" x14ac:dyDescent="0.25">
      <c r="B165" s="4" t="s">
        <v>14</v>
      </c>
      <c r="C165" s="1">
        <v>81.381278941997977</v>
      </c>
      <c r="D165" s="1">
        <v>89.708665624434957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>
        <f t="shared" si="25"/>
        <v>171.08994456643293</v>
      </c>
    </row>
    <row r="166" spans="2:15" outlineLevel="2" x14ac:dyDescent="0.25">
      <c r="B166" s="4" t="s">
        <v>15</v>
      </c>
      <c r="C166" s="1">
        <v>43.308563052076188</v>
      </c>
      <c r="D166" s="1">
        <v>101.35831985186064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>
        <f t="shared" si="25"/>
        <v>144.66688290393682</v>
      </c>
    </row>
    <row r="167" spans="2:15" ht="15.75" outlineLevel="2" thickBot="1" x14ac:dyDescent="0.3">
      <c r="B167" s="5" t="s">
        <v>16</v>
      </c>
      <c r="C167" s="14">
        <v>0</v>
      </c>
      <c r="D167" s="14">
        <v>0</v>
      </c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>
        <f t="shared" si="25"/>
        <v>0</v>
      </c>
    </row>
    <row r="168" spans="2:15" ht="15.75" outlineLevel="2" thickBot="1" x14ac:dyDescent="0.3">
      <c r="B168" s="13" t="s">
        <v>0</v>
      </c>
      <c r="C168" s="39">
        <v>1639.4975331200769</v>
      </c>
      <c r="D168" s="39">
        <v>1626.601141881408</v>
      </c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16">
        <f t="shared" si="25"/>
        <v>3266.0986750014849</v>
      </c>
    </row>
    <row r="169" spans="2:15" outlineLevel="2" x14ac:dyDescent="0.25">
      <c r="B169" s="8" t="s">
        <v>17</v>
      </c>
      <c r="C169" s="3">
        <v>155.7522656464073</v>
      </c>
      <c r="D169" s="3">
        <v>154.52710847873377</v>
      </c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>
        <f t="shared" si="25"/>
        <v>310.27937412514109</v>
      </c>
    </row>
    <row r="170" spans="2:15" outlineLevel="2" x14ac:dyDescent="0.25">
      <c r="B170" s="4" t="s">
        <v>18</v>
      </c>
      <c r="C170" s="3">
        <v>0</v>
      </c>
      <c r="D170" s="3">
        <v>0</v>
      </c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>
        <f t="shared" si="25"/>
        <v>0</v>
      </c>
    </row>
    <row r="171" spans="2:15" outlineLevel="2" x14ac:dyDescent="0.25">
      <c r="B171" s="4" t="s">
        <v>19</v>
      </c>
      <c r="C171" s="3">
        <v>16.394975331200769</v>
      </c>
      <c r="D171" s="3">
        <v>16.266011418814081</v>
      </c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>
        <f t="shared" si="25"/>
        <v>32.66098675001485</v>
      </c>
    </row>
    <row r="172" spans="2:15" ht="15.75" outlineLevel="2" thickBot="1" x14ac:dyDescent="0.3">
      <c r="B172" s="5" t="s">
        <v>20</v>
      </c>
      <c r="C172" s="17">
        <v>73.777388990403452</v>
      </c>
      <c r="D172" s="17">
        <v>73.197051384663354</v>
      </c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>
        <f t="shared" si="25"/>
        <v>146.97444037506682</v>
      </c>
    </row>
    <row r="173" spans="2:15" ht="15.75" outlineLevel="2" thickBot="1" x14ac:dyDescent="0.3">
      <c r="B173" s="9" t="s">
        <v>21</v>
      </c>
      <c r="C173" s="18">
        <v>163.94975331200772</v>
      </c>
      <c r="D173" s="18">
        <v>162.66011418814082</v>
      </c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>
        <f t="shared" si="25"/>
        <v>326.60986750014854</v>
      </c>
    </row>
    <row r="174" spans="2:15" ht="15.75" outlineLevel="2" thickBot="1" x14ac:dyDescent="0.3">
      <c r="B174" s="6" t="s">
        <v>1</v>
      </c>
      <c r="C174" s="2">
        <v>2049.3719164000963</v>
      </c>
      <c r="D174" s="2">
        <v>2033.25142735176</v>
      </c>
      <c r="E174" s="2"/>
      <c r="F174" s="2"/>
      <c r="G174" s="2"/>
      <c r="H174" s="2"/>
      <c r="I174" s="2"/>
      <c r="J174" s="40"/>
      <c r="K174" s="40"/>
      <c r="L174" s="40"/>
      <c r="M174" s="40"/>
      <c r="N174" s="40"/>
      <c r="O174" s="7">
        <f t="shared" si="25"/>
        <v>4082.6233437518563</v>
      </c>
    </row>
    <row r="175" spans="2:15" outlineLevel="1" x14ac:dyDescent="0.25"/>
    <row r="176" spans="2:15" ht="15.75" outlineLevel="1" thickBot="1" x14ac:dyDescent="0.3">
      <c r="B176" t="s">
        <v>52</v>
      </c>
    </row>
    <row r="177" spans="2:15" ht="45.75" outlineLevel="2" thickBot="1" x14ac:dyDescent="0.3">
      <c r="B177" s="10" t="s">
        <v>52</v>
      </c>
      <c r="C177" s="38" t="s">
        <v>51</v>
      </c>
      <c r="D177" s="38" t="s">
        <v>53</v>
      </c>
      <c r="E177" s="11" t="s">
        <v>54</v>
      </c>
      <c r="F177" s="11" t="s">
        <v>55</v>
      </c>
      <c r="G177" s="11"/>
      <c r="H177" s="11"/>
      <c r="I177" s="11"/>
      <c r="J177" s="11"/>
      <c r="K177" s="11"/>
      <c r="L177" s="38"/>
      <c r="M177" s="38"/>
      <c r="N177" s="38"/>
      <c r="O177" s="12" t="s">
        <v>22</v>
      </c>
    </row>
    <row r="178" spans="2:15" outlineLevel="2" x14ac:dyDescent="0.25">
      <c r="B178" s="8" t="s">
        <v>5</v>
      </c>
      <c r="C178" s="1">
        <v>1544.0464225409316</v>
      </c>
      <c r="D178" s="1">
        <v>34.72883555893921</v>
      </c>
      <c r="E178" s="1">
        <v>23.388807621326407</v>
      </c>
      <c r="F178" s="1">
        <v>17.482543070486404</v>
      </c>
      <c r="G178" s="1"/>
      <c r="H178" s="1"/>
      <c r="I178" s="1"/>
      <c r="J178" s="1"/>
      <c r="K178" s="1"/>
      <c r="L178" s="1"/>
      <c r="M178" s="1"/>
      <c r="N178" s="1"/>
      <c r="O178" s="1">
        <f>SUM(C178:N178)</f>
        <v>1619.6466087916835</v>
      </c>
    </row>
    <row r="179" spans="2:15" outlineLevel="2" x14ac:dyDescent="0.25">
      <c r="B179" s="4" t="s">
        <v>6</v>
      </c>
      <c r="C179" s="1">
        <v>55.223573550354011</v>
      </c>
      <c r="D179" s="1">
        <v>9.686273863377604</v>
      </c>
      <c r="E179" s="1">
        <v>14.411285504049605</v>
      </c>
      <c r="F179" s="1">
        <v>11.340027937612804</v>
      </c>
      <c r="G179" s="1"/>
      <c r="H179" s="1"/>
      <c r="I179" s="1"/>
      <c r="J179" s="1"/>
      <c r="K179" s="1"/>
      <c r="L179" s="1"/>
      <c r="M179" s="1"/>
      <c r="N179" s="1"/>
      <c r="O179" s="1">
        <f t="shared" ref="O179:O196" si="26">SUM(C179:J179)</f>
        <v>90.661160855394016</v>
      </c>
    </row>
    <row r="180" spans="2:15" outlineLevel="2" x14ac:dyDescent="0.25">
      <c r="B180" s="4" t="s">
        <v>7</v>
      </c>
      <c r="C180" s="1">
        <v>11.807101954525686</v>
      </c>
      <c r="D180" s="1">
        <v>35.006654844958959</v>
      </c>
      <c r="E180" s="1">
        <v>405.813086207102</v>
      </c>
      <c r="F180" s="1">
        <v>333.65752836779342</v>
      </c>
      <c r="G180" s="1"/>
      <c r="H180" s="1"/>
      <c r="I180" s="1"/>
      <c r="J180" s="1"/>
      <c r="K180" s="1"/>
      <c r="L180" s="1"/>
      <c r="M180" s="1"/>
      <c r="N180" s="1"/>
      <c r="O180" s="1">
        <f t="shared" si="26"/>
        <v>786.28437137438004</v>
      </c>
    </row>
    <row r="181" spans="2:15" outlineLevel="2" x14ac:dyDescent="0.25">
      <c r="B181" s="4" t="s">
        <v>8</v>
      </c>
      <c r="C181" s="1">
        <v>0</v>
      </c>
      <c r="D181" s="1">
        <v>0</v>
      </c>
      <c r="E181" s="1">
        <v>0</v>
      </c>
      <c r="F181" s="1">
        <v>0</v>
      </c>
      <c r="G181" s="1"/>
      <c r="H181" s="1"/>
      <c r="I181" s="1"/>
      <c r="J181" s="1"/>
      <c r="K181" s="1"/>
      <c r="L181" s="1"/>
      <c r="M181" s="1"/>
      <c r="N181" s="1"/>
      <c r="O181" s="1">
        <f t="shared" si="26"/>
        <v>0</v>
      </c>
    </row>
    <row r="182" spans="2:15" outlineLevel="2" x14ac:dyDescent="0.25">
      <c r="B182" s="4" t="s">
        <v>9</v>
      </c>
      <c r="C182" s="1">
        <v>0</v>
      </c>
      <c r="D182" s="1">
        <v>0</v>
      </c>
      <c r="E182" s="1">
        <v>0</v>
      </c>
      <c r="F182" s="1">
        <v>0</v>
      </c>
      <c r="G182" s="1"/>
      <c r="H182" s="1"/>
      <c r="I182" s="1"/>
      <c r="J182" s="1"/>
      <c r="K182" s="1"/>
      <c r="L182" s="1"/>
      <c r="M182" s="1"/>
      <c r="N182" s="1"/>
      <c r="O182" s="1">
        <f t="shared" si="26"/>
        <v>0</v>
      </c>
    </row>
    <row r="183" spans="2:15" outlineLevel="2" x14ac:dyDescent="0.25">
      <c r="B183" s="4" t="s">
        <v>10</v>
      </c>
      <c r="C183" s="1">
        <v>0</v>
      </c>
      <c r="D183" s="1">
        <v>0</v>
      </c>
      <c r="E183" s="1">
        <v>0</v>
      </c>
      <c r="F183" s="1">
        <v>0</v>
      </c>
      <c r="G183" s="1"/>
      <c r="H183" s="1"/>
      <c r="I183" s="1"/>
      <c r="J183" s="1"/>
      <c r="K183" s="1"/>
      <c r="L183" s="1"/>
      <c r="M183" s="1"/>
      <c r="N183" s="1"/>
      <c r="O183" s="1">
        <f t="shared" si="26"/>
        <v>0</v>
      </c>
    </row>
    <row r="184" spans="2:15" outlineLevel="2" x14ac:dyDescent="0.25">
      <c r="B184" s="4" t="s">
        <v>11</v>
      </c>
      <c r="C184" s="1">
        <v>0</v>
      </c>
      <c r="D184" s="1">
        <v>0</v>
      </c>
      <c r="E184" s="1">
        <v>0</v>
      </c>
      <c r="F184" s="1">
        <v>0</v>
      </c>
      <c r="G184" s="1"/>
      <c r="H184" s="1"/>
      <c r="I184" s="1"/>
      <c r="J184" s="1"/>
      <c r="K184" s="1"/>
      <c r="L184" s="1"/>
      <c r="M184" s="1"/>
      <c r="N184" s="1"/>
      <c r="O184" s="1">
        <f t="shared" si="26"/>
        <v>0</v>
      </c>
    </row>
    <row r="185" spans="2:15" outlineLevel="2" x14ac:dyDescent="0.25">
      <c r="B185" s="4" t="s">
        <v>12</v>
      </c>
      <c r="C185" s="1">
        <v>0</v>
      </c>
      <c r="D185" s="1">
        <v>0</v>
      </c>
      <c r="E185" s="1">
        <v>13.483253385758324</v>
      </c>
      <c r="F185" s="1">
        <v>18.38625461694317</v>
      </c>
      <c r="G185" s="1"/>
      <c r="H185" s="1"/>
      <c r="I185" s="1"/>
      <c r="J185" s="1"/>
      <c r="K185" s="1"/>
      <c r="L185" s="1"/>
      <c r="M185" s="1"/>
      <c r="N185" s="1"/>
      <c r="O185" s="1">
        <f t="shared" si="26"/>
        <v>31.869508002701494</v>
      </c>
    </row>
    <row r="186" spans="2:15" outlineLevel="2" x14ac:dyDescent="0.25">
      <c r="B186" s="4" t="s">
        <v>13</v>
      </c>
      <c r="C186" s="1">
        <v>605.28304389206164</v>
      </c>
      <c r="D186" s="1">
        <v>17.775537951195361</v>
      </c>
      <c r="E186" s="1">
        <v>50.652676775345043</v>
      </c>
      <c r="F186" s="1">
        <v>42.736184725322886</v>
      </c>
      <c r="G186" s="1"/>
      <c r="H186" s="1"/>
      <c r="I186" s="1"/>
      <c r="J186" s="1"/>
      <c r="K186" s="1"/>
      <c r="L186" s="1"/>
      <c r="M186" s="1"/>
      <c r="N186" s="1"/>
      <c r="O186" s="1">
        <f t="shared" si="26"/>
        <v>716.44744334392499</v>
      </c>
    </row>
    <row r="187" spans="2:15" outlineLevel="2" x14ac:dyDescent="0.25">
      <c r="B187" s="4" t="s">
        <v>14</v>
      </c>
      <c r="C187" s="1">
        <v>27.253265506157462</v>
      </c>
      <c r="D187" s="1">
        <v>22.711054588464549</v>
      </c>
      <c r="E187" s="1">
        <v>30.281406117952731</v>
      </c>
      <c r="F187" s="1">
        <v>24.225124894362185</v>
      </c>
      <c r="G187" s="1"/>
      <c r="H187" s="1"/>
      <c r="I187" s="1"/>
      <c r="J187" s="1"/>
      <c r="K187" s="1"/>
      <c r="L187" s="1"/>
      <c r="M187" s="1"/>
      <c r="N187" s="1"/>
      <c r="O187" s="1">
        <f t="shared" si="26"/>
        <v>104.47085110693692</v>
      </c>
    </row>
    <row r="188" spans="2:15" outlineLevel="2" x14ac:dyDescent="0.25">
      <c r="B188" s="4" t="s">
        <v>15</v>
      </c>
      <c r="C188" s="1">
        <v>0</v>
      </c>
      <c r="D188" s="1">
        <v>0</v>
      </c>
      <c r="E188" s="1">
        <v>39.119283876565746</v>
      </c>
      <c r="F188" s="1">
        <v>90.047817595796232</v>
      </c>
      <c r="G188" s="1"/>
      <c r="H188" s="1"/>
      <c r="I188" s="1"/>
      <c r="J188" s="1"/>
      <c r="K188" s="1"/>
      <c r="L188" s="1"/>
      <c r="M188" s="1"/>
      <c r="N188" s="1"/>
      <c r="O188" s="1">
        <f t="shared" si="26"/>
        <v>129.16710147236199</v>
      </c>
    </row>
    <row r="189" spans="2:15" ht="15.75" outlineLevel="2" thickBot="1" x14ac:dyDescent="0.3">
      <c r="B189" s="5" t="s">
        <v>16</v>
      </c>
      <c r="C189" s="14">
        <v>0</v>
      </c>
      <c r="D189" s="14">
        <v>0</v>
      </c>
      <c r="E189" s="14">
        <v>0</v>
      </c>
      <c r="F189" s="14">
        <v>0</v>
      </c>
      <c r="G189" s="14"/>
      <c r="H189" s="14"/>
      <c r="I189" s="14"/>
      <c r="J189" s="14"/>
      <c r="K189" s="14"/>
      <c r="L189" s="14"/>
      <c r="M189" s="14"/>
      <c r="N189" s="14"/>
      <c r="O189" s="14">
        <f t="shared" si="26"/>
        <v>0</v>
      </c>
    </row>
    <row r="190" spans="2:15" ht="15.75" outlineLevel="2" thickBot="1" x14ac:dyDescent="0.3">
      <c r="B190" s="13" t="s">
        <v>0</v>
      </c>
      <c r="C190" s="15">
        <v>2243.6134074440301</v>
      </c>
      <c r="D190" s="39">
        <v>119.90835680693569</v>
      </c>
      <c r="E190" s="15">
        <v>577.14979948809992</v>
      </c>
      <c r="F190" s="39">
        <v>537.87548120831707</v>
      </c>
      <c r="G190" s="15"/>
      <c r="H190" s="15"/>
      <c r="I190" s="15"/>
      <c r="J190" s="15"/>
      <c r="K190" s="15"/>
      <c r="L190" s="39"/>
      <c r="M190" s="39"/>
      <c r="N190" s="39"/>
      <c r="O190" s="16">
        <f t="shared" si="26"/>
        <v>3478.5470449473833</v>
      </c>
    </row>
    <row r="191" spans="2:15" outlineLevel="2" x14ac:dyDescent="0.25">
      <c r="B191" s="8" t="s">
        <v>17</v>
      </c>
      <c r="C191" s="3">
        <v>213.14327370718289</v>
      </c>
      <c r="D191" s="3">
        <v>11.39129389665889</v>
      </c>
      <c r="E191" s="3">
        <v>54.829230951369496</v>
      </c>
      <c r="F191" s="3">
        <v>51.098170714790129</v>
      </c>
      <c r="G191" s="3"/>
      <c r="H191" s="3"/>
      <c r="I191" s="3"/>
      <c r="J191" s="3"/>
      <c r="K191" s="3"/>
      <c r="L191" s="3"/>
      <c r="M191" s="3"/>
      <c r="N191" s="3"/>
      <c r="O191" s="3">
        <f t="shared" si="26"/>
        <v>330.46196927000136</v>
      </c>
    </row>
    <row r="192" spans="2:15" outlineLevel="2" x14ac:dyDescent="0.25">
      <c r="B192" s="4" t="s">
        <v>18</v>
      </c>
      <c r="C192" s="3">
        <v>0</v>
      </c>
      <c r="D192" s="3">
        <v>0</v>
      </c>
      <c r="E192" s="3">
        <v>0</v>
      </c>
      <c r="F192" s="3">
        <v>0</v>
      </c>
      <c r="G192" s="3"/>
      <c r="H192" s="3"/>
      <c r="I192" s="3"/>
      <c r="J192" s="3"/>
      <c r="K192" s="3"/>
      <c r="L192" s="3"/>
      <c r="M192" s="3"/>
      <c r="N192" s="3"/>
      <c r="O192" s="3">
        <f t="shared" si="26"/>
        <v>0</v>
      </c>
    </row>
    <row r="193" spans="2:15" outlineLevel="2" x14ac:dyDescent="0.25">
      <c r="B193" s="4" t="s">
        <v>19</v>
      </c>
      <c r="C193" s="3">
        <v>22.4361340744403</v>
      </c>
      <c r="D193" s="3">
        <v>1.1990835680693568</v>
      </c>
      <c r="E193" s="3">
        <v>5.771497994880999</v>
      </c>
      <c r="F193" s="3">
        <v>5.3787548120831712</v>
      </c>
      <c r="G193" s="3"/>
      <c r="H193" s="3"/>
      <c r="I193" s="3"/>
      <c r="J193" s="3"/>
      <c r="K193" s="3"/>
      <c r="L193" s="3"/>
      <c r="M193" s="3"/>
      <c r="N193" s="3"/>
      <c r="O193" s="3">
        <f t="shared" si="26"/>
        <v>34.785470449473827</v>
      </c>
    </row>
    <row r="194" spans="2:15" ht="15.75" outlineLevel="2" thickBot="1" x14ac:dyDescent="0.3">
      <c r="B194" s="5" t="s">
        <v>20</v>
      </c>
      <c r="C194" s="17">
        <v>100.96260333498135</v>
      </c>
      <c r="D194" s="17">
        <v>5.3958760563121055</v>
      </c>
      <c r="E194" s="17">
        <v>25.971740976964494</v>
      </c>
      <c r="F194" s="17">
        <v>24.204396654374268</v>
      </c>
      <c r="G194" s="17"/>
      <c r="H194" s="17"/>
      <c r="I194" s="17"/>
      <c r="J194" s="17"/>
      <c r="K194" s="17"/>
      <c r="L194" s="17"/>
      <c r="M194" s="17"/>
      <c r="N194" s="17"/>
      <c r="O194" s="17">
        <f t="shared" si="26"/>
        <v>156.53461702263223</v>
      </c>
    </row>
    <row r="195" spans="2:15" ht="15.75" outlineLevel="2" thickBot="1" x14ac:dyDescent="0.3">
      <c r="B195" s="9" t="s">
        <v>21</v>
      </c>
      <c r="C195" s="18">
        <v>224.36134074440304</v>
      </c>
      <c r="D195" s="18">
        <v>11.99083568069357</v>
      </c>
      <c r="E195" s="18">
        <v>57.714979948809997</v>
      </c>
      <c r="F195" s="18">
        <v>53.787548120831708</v>
      </c>
      <c r="G195" s="18"/>
      <c r="H195" s="18"/>
      <c r="I195" s="18"/>
      <c r="J195" s="18"/>
      <c r="K195" s="18"/>
      <c r="L195" s="18"/>
      <c r="M195" s="18"/>
      <c r="N195" s="18"/>
      <c r="O195" s="18">
        <f t="shared" si="26"/>
        <v>347.85470449473837</v>
      </c>
    </row>
    <row r="196" spans="2:15" ht="15.75" outlineLevel="2" thickBot="1" x14ac:dyDescent="0.3">
      <c r="B196" s="6" t="s">
        <v>1</v>
      </c>
      <c r="C196" s="2">
        <v>2804.5167593050378</v>
      </c>
      <c r="D196" s="40">
        <v>149.88544600866965</v>
      </c>
      <c r="E196" s="2">
        <v>721.43724936012484</v>
      </c>
      <c r="F196" s="40">
        <v>672.34435151039634</v>
      </c>
      <c r="G196" s="2"/>
      <c r="H196" s="2"/>
      <c r="I196" s="2"/>
      <c r="J196" s="2"/>
      <c r="K196" s="2"/>
      <c r="L196" s="40"/>
      <c r="M196" s="40"/>
      <c r="N196" s="40"/>
      <c r="O196" s="7">
        <f t="shared" si="26"/>
        <v>4348.1838061842282</v>
      </c>
    </row>
    <row r="197" spans="2:15" outlineLevel="1" x14ac:dyDescent="0.25"/>
    <row r="198" spans="2:15" ht="15.75" outlineLevel="1" thickBot="1" x14ac:dyDescent="0.3">
      <c r="B198" t="s">
        <v>39</v>
      </c>
    </row>
    <row r="199" spans="2:15" ht="15.75" outlineLevel="2" thickBot="1" x14ac:dyDescent="0.3">
      <c r="B199" s="10" t="s">
        <v>39</v>
      </c>
      <c r="C199" s="83" t="s">
        <v>56</v>
      </c>
      <c r="D199" s="84" t="s">
        <v>57</v>
      </c>
      <c r="E199" s="85" t="s">
        <v>58</v>
      </c>
      <c r="F199" s="11"/>
      <c r="G199" s="11"/>
      <c r="H199" s="11"/>
      <c r="I199" s="11"/>
      <c r="J199" s="11"/>
      <c r="K199" s="11"/>
      <c r="L199" s="38"/>
      <c r="M199" s="38"/>
      <c r="N199" s="38"/>
      <c r="O199" s="12" t="s">
        <v>22</v>
      </c>
    </row>
    <row r="200" spans="2:15" outlineLevel="2" x14ac:dyDescent="0.25">
      <c r="B200" s="8" t="s">
        <v>5</v>
      </c>
      <c r="C200" s="1">
        <v>91.110589580911736</v>
      </c>
      <c r="D200" s="1">
        <v>202.15371678160071</v>
      </c>
      <c r="E200" s="1">
        <v>60.098390253890585</v>
      </c>
      <c r="F200" s="1"/>
      <c r="G200" s="1"/>
      <c r="H200" s="1"/>
      <c r="I200" s="1"/>
      <c r="J200" s="1"/>
      <c r="K200" s="1"/>
      <c r="L200" s="1"/>
      <c r="M200" s="1"/>
      <c r="N200" s="1"/>
      <c r="O200" s="1">
        <f>SUM(C200:N200)</f>
        <v>353.36269661640301</v>
      </c>
    </row>
    <row r="201" spans="2:15" outlineLevel="2" x14ac:dyDescent="0.25">
      <c r="B201" s="4" t="s">
        <v>6</v>
      </c>
      <c r="C201" s="1">
        <v>8.977522117276802</v>
      </c>
      <c r="D201" s="1">
        <v>14.824724022608406</v>
      </c>
      <c r="E201" s="1">
        <v>12.830826853300545</v>
      </c>
      <c r="F201" s="1"/>
      <c r="G201" s="1"/>
      <c r="H201" s="1"/>
      <c r="I201" s="1"/>
      <c r="J201" s="1"/>
      <c r="K201" s="1"/>
      <c r="L201" s="1"/>
      <c r="M201" s="1"/>
      <c r="N201" s="1"/>
      <c r="O201" s="1">
        <f t="shared" ref="O201:O218" si="27">SUM(C201:J201)</f>
        <v>36.633072993185749</v>
      </c>
    </row>
    <row r="202" spans="2:15" outlineLevel="2" x14ac:dyDescent="0.25">
      <c r="B202" s="4" t="s">
        <v>7</v>
      </c>
      <c r="C202" s="1">
        <v>50.090757209758756</v>
      </c>
      <c r="D202" s="1">
        <v>0</v>
      </c>
      <c r="E202" s="1">
        <v>86.407821594368585</v>
      </c>
      <c r="F202" s="1"/>
      <c r="G202" s="1"/>
      <c r="H202" s="1"/>
      <c r="I202" s="1"/>
      <c r="J202" s="1"/>
      <c r="K202" s="1"/>
      <c r="L202" s="1"/>
      <c r="M202" s="1"/>
      <c r="N202" s="1"/>
      <c r="O202" s="1">
        <f t="shared" si="27"/>
        <v>136.49857880412733</v>
      </c>
    </row>
    <row r="203" spans="2:15" outlineLevel="2" x14ac:dyDescent="0.25">
      <c r="B203" s="4" t="s">
        <v>8</v>
      </c>
      <c r="C203" s="1">
        <v>0</v>
      </c>
      <c r="D203" s="1">
        <v>0</v>
      </c>
      <c r="E203" s="1">
        <v>25.546205761836351</v>
      </c>
      <c r="F203" s="1"/>
      <c r="G203" s="1"/>
      <c r="H203" s="1"/>
      <c r="I203" s="1"/>
      <c r="J203" s="1"/>
      <c r="K203" s="1"/>
      <c r="L203" s="1"/>
      <c r="M203" s="1"/>
      <c r="N203" s="1"/>
      <c r="O203" s="1">
        <f t="shared" si="27"/>
        <v>25.546205761836351</v>
      </c>
    </row>
    <row r="204" spans="2:15" outlineLevel="2" x14ac:dyDescent="0.25">
      <c r="B204" s="4" t="s">
        <v>9</v>
      </c>
      <c r="C204" s="1">
        <v>0</v>
      </c>
      <c r="D204" s="1">
        <v>0</v>
      </c>
      <c r="E204" s="1">
        <v>5.2593770688573347</v>
      </c>
      <c r="F204" s="1"/>
      <c r="G204" s="1"/>
      <c r="H204" s="1"/>
      <c r="I204" s="1"/>
      <c r="J204" s="1"/>
      <c r="K204" s="1"/>
      <c r="L204" s="1"/>
      <c r="M204" s="1"/>
      <c r="N204" s="1"/>
      <c r="O204" s="1">
        <f t="shared" si="27"/>
        <v>5.2593770688573347</v>
      </c>
    </row>
    <row r="205" spans="2:15" outlineLevel="2" x14ac:dyDescent="0.25">
      <c r="B205" s="4" t="s">
        <v>10</v>
      </c>
      <c r="C205" s="1">
        <v>0</v>
      </c>
      <c r="D205" s="1">
        <v>0</v>
      </c>
      <c r="E205" s="1">
        <v>38.854458980064017</v>
      </c>
      <c r="F205" s="1"/>
      <c r="G205" s="1"/>
      <c r="H205" s="1"/>
      <c r="I205" s="1"/>
      <c r="J205" s="1"/>
      <c r="K205" s="1"/>
      <c r="L205" s="1"/>
      <c r="M205" s="1"/>
      <c r="N205" s="1"/>
      <c r="O205" s="1">
        <f t="shared" si="27"/>
        <v>38.854458980064017</v>
      </c>
    </row>
    <row r="206" spans="2:15" outlineLevel="2" x14ac:dyDescent="0.25">
      <c r="B206" s="4" t="s">
        <v>11</v>
      </c>
      <c r="C206" s="1">
        <v>0</v>
      </c>
      <c r="D206" s="1">
        <v>0</v>
      </c>
      <c r="E206" s="1">
        <v>0</v>
      </c>
      <c r="F206" s="1"/>
      <c r="G206" s="1"/>
      <c r="H206" s="1"/>
      <c r="I206" s="1"/>
      <c r="J206" s="1"/>
      <c r="K206" s="1"/>
      <c r="L206" s="1"/>
      <c r="M206" s="1"/>
      <c r="N206" s="1"/>
      <c r="O206" s="1">
        <f t="shared" si="27"/>
        <v>0</v>
      </c>
    </row>
    <row r="207" spans="2:15" outlineLevel="2" x14ac:dyDescent="0.25">
      <c r="B207" s="4" t="s">
        <v>12</v>
      </c>
      <c r="C207" s="1">
        <v>4.4944177952527742</v>
      </c>
      <c r="D207" s="1">
        <v>0</v>
      </c>
      <c r="E207" s="1">
        <v>4.7123289610832124</v>
      </c>
      <c r="F207" s="1"/>
      <c r="G207" s="1"/>
      <c r="H207" s="1"/>
      <c r="I207" s="1"/>
      <c r="J207" s="1"/>
      <c r="K207" s="1"/>
      <c r="L207" s="1"/>
      <c r="M207" s="1"/>
      <c r="N207" s="1"/>
      <c r="O207" s="1">
        <f t="shared" si="27"/>
        <v>9.2067467563359866</v>
      </c>
    </row>
    <row r="208" spans="2:15" outlineLevel="2" x14ac:dyDescent="0.25">
      <c r="B208" s="4" t="s">
        <v>13</v>
      </c>
      <c r="C208" s="1">
        <v>403.67059754318166</v>
      </c>
      <c r="D208" s="1">
        <v>875.48386626736715</v>
      </c>
      <c r="E208" s="1">
        <v>323.37408240903272</v>
      </c>
      <c r="F208" s="1"/>
      <c r="G208" s="1"/>
      <c r="H208" s="1"/>
      <c r="I208" s="1"/>
      <c r="J208" s="1"/>
      <c r="K208" s="1"/>
      <c r="L208" s="1"/>
      <c r="M208" s="1"/>
      <c r="N208" s="1"/>
      <c r="O208" s="1">
        <f t="shared" si="27"/>
        <v>1602.5285462195816</v>
      </c>
    </row>
    <row r="209" spans="2:15" outlineLevel="2" x14ac:dyDescent="0.25">
      <c r="B209" s="4" t="s">
        <v>14</v>
      </c>
      <c r="C209" s="1">
        <v>21.575501859041321</v>
      </c>
      <c r="D209" s="1">
        <v>170.33290941348409</v>
      </c>
      <c r="E209" s="1">
        <v>49.775061306384799</v>
      </c>
      <c r="F209" s="1"/>
      <c r="G209" s="1"/>
      <c r="H209" s="1"/>
      <c r="I209" s="1"/>
      <c r="J209" s="1"/>
      <c r="K209" s="1"/>
      <c r="L209" s="1"/>
      <c r="M209" s="1"/>
      <c r="N209" s="1"/>
      <c r="O209" s="1">
        <f t="shared" si="27"/>
        <v>241.6834725789102</v>
      </c>
    </row>
    <row r="210" spans="2:15" outlineLevel="2" x14ac:dyDescent="0.25">
      <c r="B210" s="4" t="s">
        <v>15</v>
      </c>
      <c r="C210" s="1">
        <v>6.6451629312933429</v>
      </c>
      <c r="D210" s="1">
        <v>0</v>
      </c>
      <c r="E210" s="1">
        <v>6.7715106486326553</v>
      </c>
      <c r="F210" s="1"/>
      <c r="G210" s="1"/>
      <c r="H210" s="1"/>
      <c r="I210" s="1"/>
      <c r="J210" s="1"/>
      <c r="K210" s="1"/>
      <c r="L210" s="1"/>
      <c r="M210" s="1"/>
      <c r="N210" s="1"/>
      <c r="O210" s="1">
        <f t="shared" si="27"/>
        <v>13.416673579925998</v>
      </c>
    </row>
    <row r="211" spans="2:15" ht="15.75" outlineLevel="2" thickBot="1" x14ac:dyDescent="0.3">
      <c r="B211" s="5" t="s">
        <v>16</v>
      </c>
      <c r="C211" s="14">
        <v>0</v>
      </c>
      <c r="D211" s="14">
        <v>0</v>
      </c>
      <c r="E211" s="14">
        <v>0</v>
      </c>
      <c r="F211" s="14"/>
      <c r="G211" s="14"/>
      <c r="H211" s="14"/>
      <c r="I211" s="14"/>
      <c r="J211" s="14"/>
      <c r="K211" s="14"/>
      <c r="L211" s="14"/>
      <c r="M211" s="14"/>
      <c r="N211" s="14"/>
      <c r="O211" s="14">
        <f t="shared" si="27"/>
        <v>0</v>
      </c>
    </row>
    <row r="212" spans="2:15" ht="15.75" outlineLevel="2" thickBot="1" x14ac:dyDescent="0.3">
      <c r="B212" s="13" t="s">
        <v>0</v>
      </c>
      <c r="C212" s="15">
        <v>586.56454903671647</v>
      </c>
      <c r="D212" s="39">
        <v>1262.7952164850603</v>
      </c>
      <c r="E212" s="15">
        <v>613.63006383745085</v>
      </c>
      <c r="F212" s="15"/>
      <c r="G212" s="15"/>
      <c r="H212" s="15"/>
      <c r="I212" s="15"/>
      <c r="J212" s="15"/>
      <c r="K212" s="15"/>
      <c r="L212" s="39"/>
      <c r="M212" s="39"/>
      <c r="N212" s="39"/>
      <c r="O212" s="16">
        <f t="shared" si="27"/>
        <v>2462.9898293592278</v>
      </c>
    </row>
    <row r="213" spans="2:15" outlineLevel="2" x14ac:dyDescent="0.25">
      <c r="B213" s="8" t="s">
        <v>17</v>
      </c>
      <c r="C213" s="3">
        <v>55.723632158488066</v>
      </c>
      <c r="D213" s="3">
        <v>119.96554556608073</v>
      </c>
      <c r="E213" s="3">
        <v>58.294856064557834</v>
      </c>
      <c r="F213" s="3"/>
      <c r="G213" s="3"/>
      <c r="H213" s="3"/>
      <c r="I213" s="3"/>
      <c r="J213" s="3"/>
      <c r="K213" s="3"/>
      <c r="L213" s="3"/>
      <c r="M213" s="3"/>
      <c r="N213" s="3"/>
      <c r="O213" s="3">
        <f t="shared" si="27"/>
        <v>233.98403378912661</v>
      </c>
    </row>
    <row r="214" spans="2:15" outlineLevel="2" x14ac:dyDescent="0.25">
      <c r="B214" s="4" t="s">
        <v>18</v>
      </c>
      <c r="C214" s="3">
        <v>0</v>
      </c>
      <c r="D214" s="3">
        <v>0</v>
      </c>
      <c r="E214" s="3">
        <v>0</v>
      </c>
      <c r="F214" s="3"/>
      <c r="G214" s="3"/>
      <c r="H214" s="3"/>
      <c r="I214" s="3"/>
      <c r="J214" s="3"/>
      <c r="K214" s="3"/>
      <c r="L214" s="3"/>
      <c r="M214" s="3"/>
      <c r="N214" s="3"/>
      <c r="O214" s="3">
        <f t="shared" si="27"/>
        <v>0</v>
      </c>
    </row>
    <row r="215" spans="2:15" outlineLevel="2" x14ac:dyDescent="0.25">
      <c r="B215" s="4" t="s">
        <v>19</v>
      </c>
      <c r="C215" s="3">
        <v>5.8656454903671644</v>
      </c>
      <c r="D215" s="3">
        <v>12.627952164850603</v>
      </c>
      <c r="E215" s="3">
        <v>6.1363006383745082</v>
      </c>
      <c r="F215" s="3"/>
      <c r="G215" s="3"/>
      <c r="H215" s="3"/>
      <c r="I215" s="3"/>
      <c r="J215" s="3"/>
      <c r="K215" s="3"/>
      <c r="L215" s="3"/>
      <c r="M215" s="3"/>
      <c r="N215" s="3"/>
      <c r="O215" s="3">
        <f t="shared" si="27"/>
        <v>24.629898293592277</v>
      </c>
    </row>
    <row r="216" spans="2:15" ht="15.75" outlineLevel="2" thickBot="1" x14ac:dyDescent="0.3">
      <c r="B216" s="5" t="s">
        <v>20</v>
      </c>
      <c r="C216" s="17">
        <v>26.39540470665224</v>
      </c>
      <c r="D216" s="17">
        <v>56.825784741827711</v>
      </c>
      <c r="E216" s="17">
        <v>27.613352872685287</v>
      </c>
      <c r="F216" s="17"/>
      <c r="G216" s="17"/>
      <c r="H216" s="17"/>
      <c r="I216" s="17"/>
      <c r="J216" s="17"/>
      <c r="K216" s="17"/>
      <c r="L216" s="17"/>
      <c r="M216" s="17"/>
      <c r="N216" s="17"/>
      <c r="O216" s="17">
        <f t="shared" si="27"/>
        <v>110.83454232116523</v>
      </c>
    </row>
    <row r="217" spans="2:15" ht="15.75" outlineLevel="2" thickBot="1" x14ac:dyDescent="0.3">
      <c r="B217" s="9" t="s">
        <v>21</v>
      </c>
      <c r="C217" s="18">
        <v>58.656454903671651</v>
      </c>
      <c r="D217" s="18">
        <v>126.27952164850603</v>
      </c>
      <c r="E217" s="18">
        <v>61.363006383745088</v>
      </c>
      <c r="F217" s="18"/>
      <c r="G217" s="18"/>
      <c r="H217" s="18"/>
      <c r="I217" s="18"/>
      <c r="J217" s="18"/>
      <c r="K217" s="18"/>
      <c r="L217" s="18"/>
      <c r="M217" s="18"/>
      <c r="N217" s="18"/>
      <c r="O217" s="18">
        <f t="shared" si="27"/>
        <v>246.29898293592277</v>
      </c>
    </row>
    <row r="218" spans="2:15" ht="15.75" outlineLevel="2" thickBot="1" x14ac:dyDescent="0.3">
      <c r="B218" s="6" t="s">
        <v>1</v>
      </c>
      <c r="C218" s="2">
        <v>733.20568629589548</v>
      </c>
      <c r="D218" s="40">
        <v>1578.4940206063252</v>
      </c>
      <c r="E218" s="2">
        <v>767.03757979681359</v>
      </c>
      <c r="F218" s="2"/>
      <c r="G218" s="2"/>
      <c r="H218" s="2"/>
      <c r="I218" s="2"/>
      <c r="J218" s="2"/>
      <c r="K218" s="2"/>
      <c r="L218" s="40"/>
      <c r="M218" s="40"/>
      <c r="N218" s="40"/>
      <c r="O218" s="7">
        <f t="shared" si="27"/>
        <v>3078.7372866990345</v>
      </c>
    </row>
    <row r="219" spans="2:15" outlineLevel="1" x14ac:dyDescent="0.25"/>
    <row r="220" spans="2:15" ht="15.75" outlineLevel="1" thickBot="1" x14ac:dyDescent="0.3">
      <c r="B220" t="s">
        <v>37</v>
      </c>
    </row>
    <row r="221" spans="2:15" ht="30.75" outlineLevel="2" thickBot="1" x14ac:dyDescent="0.3">
      <c r="B221" s="10" t="s">
        <v>37</v>
      </c>
      <c r="C221" s="83" t="s">
        <v>59</v>
      </c>
      <c r="D221" s="84" t="s">
        <v>60</v>
      </c>
      <c r="E221" s="85"/>
      <c r="F221" s="11"/>
      <c r="G221" s="11"/>
      <c r="H221" s="11"/>
      <c r="I221" s="11"/>
      <c r="J221" s="11"/>
      <c r="K221" s="11"/>
      <c r="L221" s="38"/>
      <c r="M221" s="38"/>
      <c r="N221" s="38"/>
      <c r="O221" s="12" t="s">
        <v>22</v>
      </c>
    </row>
    <row r="222" spans="2:15" outlineLevel="2" x14ac:dyDescent="0.25">
      <c r="B222" s="8" t="s">
        <v>5</v>
      </c>
      <c r="C222" s="1">
        <v>15.468156113849362</v>
      </c>
      <c r="D222" s="1">
        <v>19.790292168117155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>
        <f>SUM(C222:N222)</f>
        <v>35.258448281966515</v>
      </c>
    </row>
    <row r="223" spans="2:15" outlineLevel="2" x14ac:dyDescent="0.25">
      <c r="B223" s="4" t="s">
        <v>6</v>
      </c>
      <c r="C223" s="1">
        <v>10.977401113054386</v>
      </c>
      <c r="D223" s="1">
        <v>11.583522755301685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>
        <f t="shared" ref="O223:O240" si="28">SUM(C223:J223)</f>
        <v>22.56092386835607</v>
      </c>
    </row>
    <row r="224" spans="2:15" outlineLevel="2" x14ac:dyDescent="0.25">
      <c r="B224" s="4" t="s">
        <v>7</v>
      </c>
      <c r="C224" s="1">
        <v>0</v>
      </c>
      <c r="D224" s="1">
        <v>8.7360635976724677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>
        <f t="shared" si="28"/>
        <v>8.7360635976724677</v>
      </c>
    </row>
    <row r="225" spans="2:15" outlineLevel="2" x14ac:dyDescent="0.25">
      <c r="B225" s="4" t="s">
        <v>8</v>
      </c>
      <c r="C225" s="1">
        <v>0</v>
      </c>
      <c r="D225" s="1"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>
        <f t="shared" si="28"/>
        <v>0</v>
      </c>
    </row>
    <row r="226" spans="2:15" outlineLevel="2" x14ac:dyDescent="0.25">
      <c r="B226" s="4" t="s">
        <v>9</v>
      </c>
      <c r="C226" s="1">
        <v>0</v>
      </c>
      <c r="D226" s="1"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>
        <f t="shared" si="28"/>
        <v>0</v>
      </c>
    </row>
    <row r="227" spans="2:15" outlineLevel="2" x14ac:dyDescent="0.25">
      <c r="B227" s="4" t="s">
        <v>10</v>
      </c>
      <c r="C227" s="1">
        <v>0</v>
      </c>
      <c r="D227" s="1"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>
        <f t="shared" si="28"/>
        <v>0</v>
      </c>
    </row>
    <row r="228" spans="2:15" outlineLevel="2" x14ac:dyDescent="0.25">
      <c r="B228" s="4" t="s">
        <v>11</v>
      </c>
      <c r="C228" s="1">
        <v>0</v>
      </c>
      <c r="D228" s="1"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>
        <f t="shared" si="28"/>
        <v>0</v>
      </c>
    </row>
    <row r="229" spans="2:15" outlineLevel="2" x14ac:dyDescent="0.25">
      <c r="B229" s="4" t="s">
        <v>12</v>
      </c>
      <c r="C229" s="1">
        <v>0</v>
      </c>
      <c r="D229" s="1"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>
        <f t="shared" si="28"/>
        <v>0</v>
      </c>
    </row>
    <row r="230" spans="2:15" outlineLevel="2" x14ac:dyDescent="0.25">
      <c r="B230" s="4" t="s">
        <v>13</v>
      </c>
      <c r="C230" s="1">
        <v>19.337240015164266</v>
      </c>
      <c r="D230" s="1">
        <v>25.046734817515794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>
        <f t="shared" si="28"/>
        <v>44.38397483268006</v>
      </c>
    </row>
    <row r="231" spans="2:15" outlineLevel="2" x14ac:dyDescent="0.25">
      <c r="B231" s="4" t="s">
        <v>14</v>
      </c>
      <c r="C231" s="1">
        <v>37.851757647440913</v>
      </c>
      <c r="D231" s="1">
        <v>26.496230353208638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>
        <f t="shared" si="28"/>
        <v>64.347988000649551</v>
      </c>
    </row>
    <row r="232" spans="2:15" outlineLevel="2" x14ac:dyDescent="0.25">
      <c r="B232" s="4" t="s">
        <v>15</v>
      </c>
      <c r="C232" s="1">
        <v>0</v>
      </c>
      <c r="D232" s="1"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>
        <f t="shared" si="28"/>
        <v>0</v>
      </c>
    </row>
    <row r="233" spans="2:15" ht="15.75" outlineLevel="2" thickBot="1" x14ac:dyDescent="0.3">
      <c r="B233" s="5" t="s">
        <v>16</v>
      </c>
      <c r="C233" s="14">
        <v>0</v>
      </c>
      <c r="D233" s="14">
        <v>0</v>
      </c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>
        <f t="shared" si="28"/>
        <v>0</v>
      </c>
    </row>
    <row r="234" spans="2:15" ht="15.75" outlineLevel="2" thickBot="1" x14ac:dyDescent="0.3">
      <c r="B234" s="13" t="s">
        <v>0</v>
      </c>
      <c r="C234" s="15">
        <v>83.634554889508934</v>
      </c>
      <c r="D234" s="39">
        <v>91.652843691815747</v>
      </c>
      <c r="E234" s="15"/>
      <c r="F234" s="15"/>
      <c r="G234" s="15"/>
      <c r="H234" s="15"/>
      <c r="I234" s="15"/>
      <c r="J234" s="15"/>
      <c r="K234" s="15"/>
      <c r="L234" s="39"/>
      <c r="M234" s="39"/>
      <c r="N234" s="39"/>
      <c r="O234" s="16">
        <f t="shared" si="28"/>
        <v>175.28739858132468</v>
      </c>
    </row>
    <row r="235" spans="2:15" outlineLevel="2" x14ac:dyDescent="0.25">
      <c r="B235" s="8" t="s">
        <v>17</v>
      </c>
      <c r="C235" s="3">
        <v>7.9452827145033487</v>
      </c>
      <c r="D235" s="3">
        <v>8.7070201507224976</v>
      </c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>
        <f t="shared" si="28"/>
        <v>16.652302865225845</v>
      </c>
    </row>
    <row r="236" spans="2:15" outlineLevel="2" x14ac:dyDescent="0.25">
      <c r="B236" s="4" t="s">
        <v>18</v>
      </c>
      <c r="C236" s="3">
        <v>0</v>
      </c>
      <c r="D236" s="3">
        <v>0</v>
      </c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>
        <f t="shared" si="28"/>
        <v>0</v>
      </c>
    </row>
    <row r="237" spans="2:15" outlineLevel="2" x14ac:dyDescent="0.25">
      <c r="B237" s="4" t="s">
        <v>19</v>
      </c>
      <c r="C237" s="3">
        <v>0.83634554889508939</v>
      </c>
      <c r="D237" s="3">
        <v>0.91652843691815744</v>
      </c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>
        <f t="shared" si="28"/>
        <v>1.7528739858132467</v>
      </c>
    </row>
    <row r="238" spans="2:15" ht="15.75" outlineLevel="2" thickBot="1" x14ac:dyDescent="0.3">
      <c r="B238" s="5" t="s">
        <v>20</v>
      </c>
      <c r="C238" s="17">
        <v>3.7635549700279021</v>
      </c>
      <c r="D238" s="17">
        <v>4.1243779661317088</v>
      </c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>
        <f t="shared" si="28"/>
        <v>7.8879329361596113</v>
      </c>
    </row>
    <row r="239" spans="2:15" ht="15.75" outlineLevel="2" thickBot="1" x14ac:dyDescent="0.3">
      <c r="B239" s="9" t="s">
        <v>21</v>
      </c>
      <c r="C239" s="18">
        <v>8.3634554889508941</v>
      </c>
      <c r="D239" s="18">
        <v>9.1652843691815757</v>
      </c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>
        <f t="shared" si="28"/>
        <v>17.528739858132468</v>
      </c>
    </row>
    <row r="240" spans="2:15" ht="15.75" outlineLevel="2" thickBot="1" x14ac:dyDescent="0.3">
      <c r="B240" s="6" t="s">
        <v>1</v>
      </c>
      <c r="C240" s="2">
        <v>104.54319361188617</v>
      </c>
      <c r="D240" s="40">
        <v>114.56605461476968</v>
      </c>
      <c r="E240" s="2"/>
      <c r="F240" s="2"/>
      <c r="G240" s="2"/>
      <c r="H240" s="2"/>
      <c r="I240" s="2"/>
      <c r="J240" s="2"/>
      <c r="K240" s="2"/>
      <c r="L240" s="40"/>
      <c r="M240" s="40"/>
      <c r="N240" s="40"/>
      <c r="O240" s="7">
        <f t="shared" si="28"/>
        <v>219.10924822665584</v>
      </c>
    </row>
    <row r="241" spans="2:15" outlineLevel="1" x14ac:dyDescent="0.25"/>
    <row r="242" spans="2:15" ht="15.75" outlineLevel="1" thickBot="1" x14ac:dyDescent="0.3">
      <c r="B242" t="s">
        <v>38</v>
      </c>
    </row>
    <row r="243" spans="2:15" ht="45.75" outlineLevel="2" thickBot="1" x14ac:dyDescent="0.3">
      <c r="B243" s="10" t="s">
        <v>38</v>
      </c>
      <c r="C243" s="83" t="s">
        <v>89</v>
      </c>
      <c r="D243" s="84" t="s">
        <v>62</v>
      </c>
      <c r="E243" s="85" t="s">
        <v>63</v>
      </c>
      <c r="F243" s="11" t="s">
        <v>64</v>
      </c>
      <c r="G243" s="11"/>
      <c r="H243" s="11"/>
      <c r="I243" s="11"/>
      <c r="J243" s="11"/>
      <c r="K243" s="11"/>
      <c r="L243" s="38"/>
      <c r="M243" s="38"/>
      <c r="N243" s="38"/>
      <c r="O243" s="12" t="s">
        <v>22</v>
      </c>
    </row>
    <row r="244" spans="2:15" outlineLevel="2" x14ac:dyDescent="0.25">
      <c r="B244" s="8" t="s">
        <v>5</v>
      </c>
      <c r="C244" s="1">
        <v>23.388807621326407</v>
      </c>
      <c r="D244" s="1">
        <v>8.0345137312989774</v>
      </c>
      <c r="E244" s="1">
        <v>150.37349546438642</v>
      </c>
      <c r="F244" s="1">
        <v>11.576278519646403</v>
      </c>
      <c r="G244" s="1"/>
      <c r="H244" s="1"/>
      <c r="I244" s="1"/>
      <c r="J244" s="1"/>
      <c r="K244" s="1"/>
      <c r="L244" s="1"/>
      <c r="M244" s="1"/>
      <c r="N244" s="1"/>
      <c r="O244" s="1">
        <f>SUM(C244:N244)</f>
        <v>193.3730953366582</v>
      </c>
    </row>
    <row r="245" spans="2:15" outlineLevel="2" x14ac:dyDescent="0.25">
      <c r="B245" s="4" t="s">
        <v>6</v>
      </c>
      <c r="C245" s="1">
        <v>12.521280847780805</v>
      </c>
      <c r="D245" s="1">
        <v>17.128167197436007</v>
      </c>
      <c r="E245" s="1">
        <v>17.955044234553604</v>
      </c>
      <c r="F245" s="1">
        <v>7.028454815499602</v>
      </c>
      <c r="G245" s="1"/>
      <c r="H245" s="1"/>
      <c r="I245" s="1"/>
      <c r="J245" s="1"/>
      <c r="K245" s="1"/>
      <c r="L245" s="1"/>
      <c r="M245" s="1"/>
      <c r="N245" s="1"/>
      <c r="O245" s="1">
        <f t="shared" ref="O245:O262" si="29">SUM(C245:J245)</f>
        <v>54.632947095270012</v>
      </c>
    </row>
    <row r="246" spans="2:15" outlineLevel="2" x14ac:dyDescent="0.25">
      <c r="B246" s="4" t="s">
        <v>7</v>
      </c>
      <c r="C246" s="1">
        <v>681.25896753027621</v>
      </c>
      <c r="D246" s="1">
        <v>149.98763441033537</v>
      </c>
      <c r="E246" s="1">
        <v>29.453014415010031</v>
      </c>
      <c r="F246" s="1">
        <v>64.318060783111065</v>
      </c>
      <c r="G246" s="1"/>
      <c r="H246" s="1"/>
      <c r="I246" s="1"/>
      <c r="J246" s="1"/>
      <c r="K246" s="1"/>
      <c r="L246" s="1"/>
      <c r="M246" s="1"/>
      <c r="N246" s="1"/>
      <c r="O246" s="1">
        <f t="shared" si="29"/>
        <v>925.01767713873255</v>
      </c>
    </row>
    <row r="247" spans="2:15" outlineLevel="2" x14ac:dyDescent="0.25">
      <c r="B247" s="4" t="s">
        <v>8</v>
      </c>
      <c r="C247" s="1">
        <v>0</v>
      </c>
      <c r="D247" s="1">
        <v>28.391762147895051</v>
      </c>
      <c r="E247" s="1">
        <v>0</v>
      </c>
      <c r="F247" s="1">
        <v>0</v>
      </c>
      <c r="G247" s="1"/>
      <c r="H247" s="1"/>
      <c r="I247" s="1"/>
      <c r="J247" s="1"/>
      <c r="K247" s="1"/>
      <c r="L247" s="1"/>
      <c r="M247" s="1"/>
      <c r="N247" s="1"/>
      <c r="O247" s="1">
        <f t="shared" si="29"/>
        <v>28.391762147895051</v>
      </c>
    </row>
    <row r="248" spans="2:15" outlineLevel="2" x14ac:dyDescent="0.25">
      <c r="B248" s="4" t="s">
        <v>9</v>
      </c>
      <c r="C248" s="1">
        <v>0</v>
      </c>
      <c r="D248" s="1">
        <v>1.0222307228099776</v>
      </c>
      <c r="E248" s="1">
        <v>0</v>
      </c>
      <c r="F248" s="1">
        <v>0</v>
      </c>
      <c r="G248" s="1"/>
      <c r="H248" s="1"/>
      <c r="I248" s="1"/>
      <c r="J248" s="1"/>
      <c r="K248" s="1"/>
      <c r="L248" s="1"/>
      <c r="M248" s="1"/>
      <c r="N248" s="1"/>
      <c r="O248" s="1">
        <f t="shared" si="29"/>
        <v>1.0222307228099776</v>
      </c>
    </row>
    <row r="249" spans="2:15" outlineLevel="2" x14ac:dyDescent="0.25">
      <c r="B249" s="4" t="s">
        <v>10</v>
      </c>
      <c r="C249" s="1">
        <v>0</v>
      </c>
      <c r="D249" s="1">
        <v>15.810125865071399</v>
      </c>
      <c r="E249" s="1">
        <v>58.943093032019412</v>
      </c>
      <c r="F249" s="1">
        <v>1.2054244804056005</v>
      </c>
      <c r="G249" s="1"/>
      <c r="H249" s="1"/>
      <c r="I249" s="1"/>
      <c r="J249" s="1"/>
      <c r="K249" s="1"/>
      <c r="L249" s="1"/>
      <c r="M249" s="1"/>
      <c r="N249" s="1"/>
      <c r="O249" s="1">
        <f t="shared" si="29"/>
        <v>75.958643377496415</v>
      </c>
    </row>
    <row r="250" spans="2:15" outlineLevel="2" x14ac:dyDescent="0.25">
      <c r="B250" s="4" t="s">
        <v>11</v>
      </c>
      <c r="C250" s="1">
        <v>0</v>
      </c>
      <c r="D250" s="1">
        <v>0</v>
      </c>
      <c r="E250" s="1">
        <v>0</v>
      </c>
      <c r="F250" s="1">
        <v>0</v>
      </c>
      <c r="G250" s="1"/>
      <c r="H250" s="1"/>
      <c r="I250" s="1"/>
      <c r="J250" s="1"/>
      <c r="K250" s="1"/>
      <c r="L250" s="1"/>
      <c r="M250" s="1"/>
      <c r="N250" s="1"/>
      <c r="O250" s="1">
        <f t="shared" si="29"/>
        <v>0</v>
      </c>
    </row>
    <row r="251" spans="2:15" outlineLevel="2" x14ac:dyDescent="0.25">
      <c r="B251" s="4" t="s">
        <v>12</v>
      </c>
      <c r="C251" s="1">
        <v>13.891836821690394</v>
      </c>
      <c r="D251" s="1">
        <v>9.5336135050816431</v>
      </c>
      <c r="E251" s="1">
        <v>45.153609866673285</v>
      </c>
      <c r="F251" s="1">
        <v>4.4944177952527742</v>
      </c>
      <c r="G251" s="1"/>
      <c r="H251" s="1"/>
      <c r="I251" s="1"/>
      <c r="J251" s="1"/>
      <c r="K251" s="1"/>
      <c r="L251" s="1"/>
      <c r="M251" s="1"/>
      <c r="N251" s="1"/>
      <c r="O251" s="1">
        <f t="shared" si="29"/>
        <v>73.073477988698087</v>
      </c>
    </row>
    <row r="252" spans="2:15" outlineLevel="2" x14ac:dyDescent="0.25">
      <c r="B252" s="4" t="s">
        <v>13</v>
      </c>
      <c r="C252" s="1">
        <v>657.79594399378618</v>
      </c>
      <c r="D252" s="1">
        <v>679.28508897238157</v>
      </c>
      <c r="E252" s="1">
        <v>1003.1652699312237</v>
      </c>
      <c r="F252" s="1">
        <v>242.86776566137829</v>
      </c>
      <c r="G252" s="1"/>
      <c r="H252" s="1"/>
      <c r="I252" s="1"/>
      <c r="J252" s="1"/>
      <c r="K252" s="1"/>
      <c r="L252" s="1"/>
      <c r="M252" s="1"/>
      <c r="N252" s="1"/>
      <c r="O252" s="1">
        <f t="shared" si="29"/>
        <v>2583.1140685587698</v>
      </c>
    </row>
    <row r="253" spans="2:15" outlineLevel="2" x14ac:dyDescent="0.25">
      <c r="B253" s="4" t="s">
        <v>14</v>
      </c>
      <c r="C253" s="1">
        <v>33.309546729748</v>
      </c>
      <c r="D253" s="1">
        <v>33.309546729748</v>
      </c>
      <c r="E253" s="1">
        <v>43.151003718082642</v>
      </c>
      <c r="F253" s="1">
        <v>12.112562447181093</v>
      </c>
      <c r="G253" s="1"/>
      <c r="H253" s="1"/>
      <c r="I253" s="1"/>
      <c r="J253" s="1"/>
      <c r="K253" s="1"/>
      <c r="L253" s="1"/>
      <c r="M253" s="1"/>
      <c r="N253" s="1"/>
      <c r="O253" s="1">
        <f t="shared" si="29"/>
        <v>121.88265962475973</v>
      </c>
    </row>
    <row r="254" spans="2:15" outlineLevel="2" x14ac:dyDescent="0.25">
      <c r="B254" s="4" t="s">
        <v>15</v>
      </c>
      <c r="C254" s="1">
        <v>83.40265466450289</v>
      </c>
      <c r="D254" s="1">
        <v>20.067727724230203</v>
      </c>
      <c r="E254" s="1">
        <v>0</v>
      </c>
      <c r="F254" s="1">
        <v>6.6451629312933429</v>
      </c>
      <c r="G254" s="1"/>
      <c r="H254" s="1"/>
      <c r="I254" s="1"/>
      <c r="J254" s="1"/>
      <c r="K254" s="1"/>
      <c r="L254" s="1"/>
      <c r="M254" s="1"/>
      <c r="N254" s="1"/>
      <c r="O254" s="1">
        <f t="shared" si="29"/>
        <v>110.11554532002644</v>
      </c>
    </row>
    <row r="255" spans="2:15" ht="15.75" outlineLevel="2" thickBot="1" x14ac:dyDescent="0.3">
      <c r="B255" s="5" t="s">
        <v>16</v>
      </c>
      <c r="C255" s="14">
        <v>0</v>
      </c>
      <c r="D255" s="14">
        <v>0</v>
      </c>
      <c r="E255" s="14">
        <v>0</v>
      </c>
      <c r="F255" s="14">
        <v>0</v>
      </c>
      <c r="G255" s="14"/>
      <c r="H255" s="14"/>
      <c r="I255" s="14"/>
      <c r="J255" s="14"/>
      <c r="K255" s="14"/>
      <c r="L255" s="14"/>
      <c r="M255" s="14"/>
      <c r="N255" s="14"/>
      <c r="O255" s="14">
        <f t="shared" si="29"/>
        <v>0</v>
      </c>
    </row>
    <row r="256" spans="2:15" ht="15.75" outlineLevel="2" thickBot="1" x14ac:dyDescent="0.3">
      <c r="B256" s="13" t="s">
        <v>0</v>
      </c>
      <c r="C256" s="15">
        <v>1505.5690382091109</v>
      </c>
      <c r="D256" s="39">
        <v>962.57041100628817</v>
      </c>
      <c r="E256" s="15">
        <v>1348.1945306619491</v>
      </c>
      <c r="F256" s="15">
        <v>350.24812743376816</v>
      </c>
      <c r="G256" s="15"/>
      <c r="H256" s="15"/>
      <c r="I256" s="15"/>
      <c r="J256" s="15"/>
      <c r="K256" s="15"/>
      <c r="L256" s="39"/>
      <c r="M256" s="39"/>
      <c r="N256" s="39"/>
      <c r="O256" s="16">
        <f t="shared" si="29"/>
        <v>4166.5821073111165</v>
      </c>
    </row>
    <row r="257" spans="2:15" outlineLevel="2" x14ac:dyDescent="0.25">
      <c r="B257" s="8" t="s">
        <v>17</v>
      </c>
      <c r="C257" s="3">
        <v>143.02905862986555</v>
      </c>
      <c r="D257" s="3">
        <v>91.444189045597383</v>
      </c>
      <c r="E257" s="3">
        <v>128.07848041288517</v>
      </c>
      <c r="F257" s="3">
        <v>33.273572106207979</v>
      </c>
      <c r="G257" s="3"/>
      <c r="H257" s="3"/>
      <c r="I257" s="3"/>
      <c r="J257" s="3"/>
      <c r="K257" s="3"/>
      <c r="L257" s="3"/>
      <c r="M257" s="3"/>
      <c r="N257" s="3"/>
      <c r="O257" s="3">
        <f t="shared" si="29"/>
        <v>395.82530019455612</v>
      </c>
    </row>
    <row r="258" spans="2:15" outlineLevel="2" x14ac:dyDescent="0.25">
      <c r="B258" s="4" t="s">
        <v>18</v>
      </c>
      <c r="C258" s="3">
        <v>0</v>
      </c>
      <c r="D258" s="3">
        <v>0</v>
      </c>
      <c r="E258" s="3">
        <v>0</v>
      </c>
      <c r="F258" s="3">
        <v>0</v>
      </c>
      <c r="G258" s="3"/>
      <c r="H258" s="3"/>
      <c r="I258" s="3"/>
      <c r="J258" s="3"/>
      <c r="K258" s="3"/>
      <c r="L258" s="3"/>
      <c r="M258" s="3"/>
      <c r="N258" s="3"/>
      <c r="O258" s="3">
        <f t="shared" si="29"/>
        <v>0</v>
      </c>
    </row>
    <row r="259" spans="2:15" outlineLevel="2" x14ac:dyDescent="0.25">
      <c r="B259" s="4" t="s">
        <v>19</v>
      </c>
      <c r="C259" s="3">
        <v>15.055690382091109</v>
      </c>
      <c r="D259" s="3">
        <v>9.6257041100628822</v>
      </c>
      <c r="E259" s="3">
        <v>13.481945306619492</v>
      </c>
      <c r="F259" s="3">
        <v>3.5024812743376819</v>
      </c>
      <c r="G259" s="3"/>
      <c r="H259" s="3"/>
      <c r="I259" s="3"/>
      <c r="J259" s="3"/>
      <c r="K259" s="3"/>
      <c r="L259" s="3"/>
      <c r="M259" s="3"/>
      <c r="N259" s="3"/>
      <c r="O259" s="3">
        <f t="shared" si="29"/>
        <v>41.665821073111168</v>
      </c>
    </row>
    <row r="260" spans="2:15" ht="15.75" outlineLevel="2" thickBot="1" x14ac:dyDescent="0.3">
      <c r="B260" s="5" t="s">
        <v>20</v>
      </c>
      <c r="C260" s="17">
        <v>67.750606719409987</v>
      </c>
      <c r="D260" s="17">
        <v>43.315668495282964</v>
      </c>
      <c r="E260" s="17">
        <v>60.668753879787708</v>
      </c>
      <c r="F260" s="17">
        <v>15.761165734519567</v>
      </c>
      <c r="G260" s="17"/>
      <c r="H260" s="17"/>
      <c r="I260" s="17"/>
      <c r="J260" s="17"/>
      <c r="K260" s="17"/>
      <c r="L260" s="17"/>
      <c r="M260" s="17"/>
      <c r="N260" s="17"/>
      <c r="O260" s="17">
        <f t="shared" si="29"/>
        <v>187.49619482900025</v>
      </c>
    </row>
    <row r="261" spans="2:15" ht="15.75" outlineLevel="2" thickBot="1" x14ac:dyDescent="0.3">
      <c r="B261" s="9" t="s">
        <v>21</v>
      </c>
      <c r="C261" s="18">
        <v>150.55690382091109</v>
      </c>
      <c r="D261" s="18">
        <v>96.257041100628825</v>
      </c>
      <c r="E261" s="18">
        <v>134.81945306619491</v>
      </c>
      <c r="F261" s="18">
        <v>35.02481274337682</v>
      </c>
      <c r="G261" s="18"/>
      <c r="H261" s="18"/>
      <c r="I261" s="18"/>
      <c r="J261" s="18"/>
      <c r="K261" s="18"/>
      <c r="L261" s="18"/>
      <c r="M261" s="18"/>
      <c r="N261" s="18"/>
      <c r="O261" s="18">
        <f t="shared" si="29"/>
        <v>416.65821073111164</v>
      </c>
    </row>
    <row r="262" spans="2:15" ht="15.75" outlineLevel="2" thickBot="1" x14ac:dyDescent="0.3">
      <c r="B262" s="6" t="s">
        <v>1</v>
      </c>
      <c r="C262" s="2">
        <v>1881.9612977613888</v>
      </c>
      <c r="D262" s="40">
        <v>1203.2130137578602</v>
      </c>
      <c r="E262" s="2">
        <v>1685.2431633274366</v>
      </c>
      <c r="F262" s="2">
        <v>437.81015929221019</v>
      </c>
      <c r="G262" s="2"/>
      <c r="H262" s="2"/>
      <c r="I262" s="2"/>
      <c r="J262" s="2"/>
      <c r="K262" s="2"/>
      <c r="L262" s="40"/>
      <c r="M262" s="40"/>
      <c r="N262" s="40"/>
      <c r="O262" s="7">
        <f t="shared" si="29"/>
        <v>5208.2276341388961</v>
      </c>
    </row>
    <row r="263" spans="2:15" outlineLevel="1" x14ac:dyDescent="0.25"/>
    <row r="264" spans="2:15" ht="15.75" thickBot="1" x14ac:dyDescent="0.3">
      <c r="B264" t="s">
        <v>25</v>
      </c>
    </row>
    <row r="265" spans="2:15" ht="45.75" outlineLevel="1" thickBot="1" x14ac:dyDescent="0.3">
      <c r="B265" s="10" t="s">
        <v>25</v>
      </c>
      <c r="C265" s="83" t="s">
        <v>70</v>
      </c>
      <c r="D265" s="84" t="s">
        <v>69</v>
      </c>
      <c r="E265" s="85" t="s">
        <v>71</v>
      </c>
      <c r="F265" s="11" t="s">
        <v>72</v>
      </c>
      <c r="G265" s="11" t="s">
        <v>73</v>
      </c>
      <c r="H265" s="11" t="s">
        <v>74</v>
      </c>
      <c r="I265" s="11" t="s">
        <v>75</v>
      </c>
      <c r="J265" s="11" t="s">
        <v>76</v>
      </c>
      <c r="K265" s="11" t="s">
        <v>77</v>
      </c>
      <c r="L265" s="38" t="s">
        <v>78</v>
      </c>
      <c r="M265" s="38" t="s">
        <v>90</v>
      </c>
      <c r="N265" s="38"/>
      <c r="O265" s="12" t="s">
        <v>22</v>
      </c>
    </row>
    <row r="266" spans="2:15" outlineLevel="1" x14ac:dyDescent="0.25">
      <c r="B266" s="8" t="s">
        <v>5</v>
      </c>
      <c r="C266" s="1">
        <v>0</v>
      </c>
      <c r="D266" s="1">
        <v>99.668072191676146</v>
      </c>
      <c r="E266" s="1">
        <v>32.308487366830526</v>
      </c>
      <c r="F266" s="1">
        <v>82.985201477805418</v>
      </c>
      <c r="G266" s="1">
        <v>44.438734480520168</v>
      </c>
      <c r="H266" s="1">
        <v>61.511978040598699</v>
      </c>
      <c r="I266" s="1">
        <v>17.963020003179906</v>
      </c>
      <c r="J266" s="1">
        <v>0</v>
      </c>
      <c r="K266" s="1">
        <v>0</v>
      </c>
      <c r="L266" s="1">
        <v>0</v>
      </c>
      <c r="M266" s="1">
        <v>412.84619589239986</v>
      </c>
      <c r="N266" s="1"/>
      <c r="O266" s="1">
        <f>SUM(C266:N266)</f>
        <v>751.72168945301075</v>
      </c>
    </row>
    <row r="267" spans="2:15" outlineLevel="1" x14ac:dyDescent="0.25">
      <c r="B267" s="4" t="s">
        <v>6</v>
      </c>
      <c r="C267" s="1">
        <v>0</v>
      </c>
      <c r="D267" s="1">
        <v>125.55712062440142</v>
      </c>
      <c r="E267" s="1">
        <v>80.934436577537397</v>
      </c>
      <c r="F267" s="1">
        <v>106.53522632449074</v>
      </c>
      <c r="G267" s="1">
        <v>159.96075790966785</v>
      </c>
      <c r="H267" s="1">
        <v>92.102308441853523</v>
      </c>
      <c r="I267" s="1">
        <v>121.18628420002334</v>
      </c>
      <c r="J267" s="1">
        <v>110.6159820413118</v>
      </c>
      <c r="K267" s="1">
        <v>157.21499960203855</v>
      </c>
      <c r="L267" s="1">
        <v>117.34177906523587</v>
      </c>
      <c r="M267" s="1">
        <v>530.72545391851918</v>
      </c>
      <c r="N267" s="1"/>
      <c r="O267" s="1">
        <f t="shared" ref="O267:O277" si="30">SUM(C267:N267)</f>
        <v>1602.1743487050796</v>
      </c>
    </row>
    <row r="268" spans="2:15" outlineLevel="1" x14ac:dyDescent="0.25">
      <c r="B268" s="4" t="s">
        <v>7</v>
      </c>
      <c r="C268" s="1">
        <v>0</v>
      </c>
      <c r="D268" s="1"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/>
      <c r="O268" s="1">
        <f t="shared" si="30"/>
        <v>0</v>
      </c>
    </row>
    <row r="269" spans="2:15" outlineLevel="1" x14ac:dyDescent="0.25">
      <c r="B269" s="4" t="s">
        <v>8</v>
      </c>
      <c r="C269" s="1">
        <v>0</v>
      </c>
      <c r="D269" s="1">
        <v>0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/>
      <c r="O269" s="1">
        <f t="shared" si="30"/>
        <v>0</v>
      </c>
    </row>
    <row r="270" spans="2:15" outlineLevel="1" x14ac:dyDescent="0.25">
      <c r="B270" s="4" t="s">
        <v>9</v>
      </c>
      <c r="C270" s="1">
        <v>0</v>
      </c>
      <c r="D270" s="1"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/>
      <c r="O270" s="1">
        <f t="shared" si="30"/>
        <v>0</v>
      </c>
    </row>
    <row r="271" spans="2:15" outlineLevel="1" x14ac:dyDescent="0.25">
      <c r="B271" s="4" t="s">
        <v>10</v>
      </c>
      <c r="C271" s="1">
        <v>0</v>
      </c>
      <c r="D271" s="1"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/>
      <c r="O271" s="1">
        <f t="shared" si="30"/>
        <v>0</v>
      </c>
    </row>
    <row r="272" spans="2:15" outlineLevel="1" x14ac:dyDescent="0.25">
      <c r="B272" s="4" t="s">
        <v>11</v>
      </c>
      <c r="C272" s="1">
        <v>0</v>
      </c>
      <c r="D272" s="1"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/>
      <c r="O272" s="1">
        <f t="shared" si="30"/>
        <v>0</v>
      </c>
    </row>
    <row r="273" spans="2:15" outlineLevel="1" x14ac:dyDescent="0.25">
      <c r="B273" s="4" t="s">
        <v>12</v>
      </c>
      <c r="C273" s="1">
        <v>0</v>
      </c>
      <c r="D273" s="1"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/>
      <c r="O273" s="1">
        <f t="shared" si="30"/>
        <v>0</v>
      </c>
    </row>
    <row r="274" spans="2:15" outlineLevel="1" x14ac:dyDescent="0.25">
      <c r="B274" s="4" t="s">
        <v>13</v>
      </c>
      <c r="C274" s="1">
        <v>0</v>
      </c>
      <c r="D274" s="1">
        <v>0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/>
      <c r="O274" s="1">
        <f t="shared" si="30"/>
        <v>0</v>
      </c>
    </row>
    <row r="275" spans="2:15" outlineLevel="1" x14ac:dyDescent="0.25">
      <c r="B275" s="4" t="s">
        <v>14</v>
      </c>
      <c r="C275" s="1">
        <v>0</v>
      </c>
      <c r="D275" s="1"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/>
      <c r="O275" s="1">
        <f t="shared" si="30"/>
        <v>0</v>
      </c>
    </row>
    <row r="276" spans="2:15" outlineLevel="1" x14ac:dyDescent="0.25">
      <c r="B276" s="4" t="s">
        <v>15</v>
      </c>
      <c r="C276" s="1">
        <v>0</v>
      </c>
      <c r="D276" s="1">
        <v>0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/>
      <c r="O276" s="1">
        <f t="shared" si="30"/>
        <v>0</v>
      </c>
    </row>
    <row r="277" spans="2:15" ht="15.75" outlineLevel="1" thickBot="1" x14ac:dyDescent="0.3">
      <c r="B277" s="5" t="s">
        <v>16</v>
      </c>
      <c r="C277" s="14">
        <v>0</v>
      </c>
      <c r="D277" s="14">
        <v>0</v>
      </c>
      <c r="E277" s="14">
        <v>0</v>
      </c>
      <c r="F277" s="14">
        <v>0</v>
      </c>
      <c r="G277" s="14">
        <v>0</v>
      </c>
      <c r="H277" s="14">
        <v>0</v>
      </c>
      <c r="I277" s="14">
        <v>0</v>
      </c>
      <c r="J277" s="14">
        <v>0</v>
      </c>
      <c r="K277" s="14">
        <v>0</v>
      </c>
      <c r="L277" s="14">
        <v>0</v>
      </c>
      <c r="M277" s="14">
        <v>0</v>
      </c>
      <c r="N277" s="14"/>
      <c r="O277" s="1">
        <f t="shared" si="30"/>
        <v>0</v>
      </c>
    </row>
    <row r="278" spans="2:15" ht="15.75" outlineLevel="1" thickBot="1" x14ac:dyDescent="0.3">
      <c r="B278" s="13" t="s">
        <v>0</v>
      </c>
      <c r="C278" s="15">
        <v>0</v>
      </c>
      <c r="D278" s="39">
        <v>225.22519281607757</v>
      </c>
      <c r="E278" s="15">
        <v>113.24292394436793</v>
      </c>
      <c r="F278" s="15">
        <v>189.52042780229615</v>
      </c>
      <c r="G278" s="15">
        <v>204.39949239018802</v>
      </c>
      <c r="H278" s="15">
        <v>153.61428648245223</v>
      </c>
      <c r="I278" s="15">
        <v>139.14930420320326</v>
      </c>
      <c r="J278" s="15">
        <v>110.6159820413118</v>
      </c>
      <c r="K278" s="15">
        <v>157.21499960203855</v>
      </c>
      <c r="L278" s="39">
        <v>117.34177906523587</v>
      </c>
      <c r="M278" s="39">
        <v>943.5716498109191</v>
      </c>
      <c r="N278" s="39"/>
      <c r="O278" s="16">
        <f>SUM(C278:N278)</f>
        <v>2353.8960381580901</v>
      </c>
    </row>
    <row r="279" spans="2:15" outlineLevel="1" x14ac:dyDescent="0.25">
      <c r="B279" s="8" t="s">
        <v>17</v>
      </c>
      <c r="C279" s="3">
        <v>0</v>
      </c>
      <c r="D279" s="3">
        <v>21.39639331752737</v>
      </c>
      <c r="E279" s="3">
        <v>10.758077774714954</v>
      </c>
      <c r="F279" s="3">
        <v>18.004440641218135</v>
      </c>
      <c r="G279" s="3">
        <v>19.417951777067863</v>
      </c>
      <c r="H279" s="3">
        <v>14.593357215832963</v>
      </c>
      <c r="I279" s="3">
        <v>13.219183899304312</v>
      </c>
      <c r="J279" s="3">
        <v>10.508518293924622</v>
      </c>
      <c r="K279" s="3">
        <v>14.935424962193663</v>
      </c>
      <c r="L279" s="3">
        <v>11.147469011197408</v>
      </c>
      <c r="M279" s="3">
        <v>89.639306732037326</v>
      </c>
      <c r="N279" s="3"/>
      <c r="O279" s="3">
        <f>SUM(C279:N279)</f>
        <v>223.62012362501861</v>
      </c>
    </row>
    <row r="280" spans="2:15" outlineLevel="1" x14ac:dyDescent="0.25">
      <c r="B280" s="4" t="s">
        <v>18</v>
      </c>
      <c r="C280" s="3">
        <v>0</v>
      </c>
      <c r="D280" s="3">
        <v>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0</v>
      </c>
      <c r="N280" s="3"/>
      <c r="O280" s="3">
        <f t="shared" ref="O280:O282" si="31">SUM(C280:N280)</f>
        <v>0</v>
      </c>
    </row>
    <row r="281" spans="2:15" outlineLevel="1" x14ac:dyDescent="0.25">
      <c r="B281" s="4" t="s">
        <v>19</v>
      </c>
      <c r="C281" s="3">
        <v>0</v>
      </c>
      <c r="D281" s="3">
        <v>2.2522519281607756</v>
      </c>
      <c r="E281" s="3">
        <v>1.1324292394436792</v>
      </c>
      <c r="F281" s="3">
        <v>1.8952042780229617</v>
      </c>
      <c r="G281" s="3">
        <v>2.04399492390188</v>
      </c>
      <c r="H281" s="3">
        <v>1.5361428648245223</v>
      </c>
      <c r="I281" s="3">
        <v>1.3914930420320326</v>
      </c>
      <c r="J281" s="3">
        <v>1.106159820413118</v>
      </c>
      <c r="K281" s="3">
        <v>1.5721499960203855</v>
      </c>
      <c r="L281" s="3">
        <v>1.1734177906523586</v>
      </c>
      <c r="M281" s="3">
        <v>9.4357164981091906</v>
      </c>
      <c r="N281" s="3"/>
      <c r="O281" s="3">
        <f t="shared" si="31"/>
        <v>23.538960381580903</v>
      </c>
    </row>
    <row r="282" spans="2:15" ht="15.75" outlineLevel="1" thickBot="1" x14ac:dyDescent="0.3">
      <c r="B282" s="5" t="s">
        <v>20</v>
      </c>
      <c r="C282" s="17">
        <v>0</v>
      </c>
      <c r="D282" s="17">
        <v>10.135133676723489</v>
      </c>
      <c r="E282" s="17">
        <v>5.0959315774965566</v>
      </c>
      <c r="F282" s="17">
        <v>8.5284192511033261</v>
      </c>
      <c r="G282" s="17">
        <v>9.1979771575584603</v>
      </c>
      <c r="H282" s="17">
        <v>6.91264289171035</v>
      </c>
      <c r="I282" s="17">
        <v>6.2617186891441463</v>
      </c>
      <c r="J282" s="17">
        <v>4.9777191918590304</v>
      </c>
      <c r="K282" s="17">
        <v>7.0746749820917341</v>
      </c>
      <c r="L282" s="17">
        <v>5.2803800579356137</v>
      </c>
      <c r="M282" s="17">
        <v>42.460724241491363</v>
      </c>
      <c r="N282" s="17"/>
      <c r="O282" s="3">
        <f t="shared" si="31"/>
        <v>105.92532171711407</v>
      </c>
    </row>
    <row r="283" spans="2:15" ht="15.75" outlineLevel="1" thickBot="1" x14ac:dyDescent="0.3">
      <c r="B283" s="9" t="s">
        <v>21</v>
      </c>
      <c r="C283" s="18">
        <v>0</v>
      </c>
      <c r="D283" s="18">
        <v>22.522519281607757</v>
      </c>
      <c r="E283" s="18">
        <v>11.324292394436794</v>
      </c>
      <c r="F283" s="18">
        <v>18.952042780229615</v>
      </c>
      <c r="G283" s="18">
        <v>20.439949239018802</v>
      </c>
      <c r="H283" s="18">
        <v>15.361428648245223</v>
      </c>
      <c r="I283" s="18">
        <v>13.914930420320326</v>
      </c>
      <c r="J283" s="18">
        <v>11.06159820413118</v>
      </c>
      <c r="K283" s="18">
        <v>15.721499960203856</v>
      </c>
      <c r="L283" s="18">
        <v>11.734177906523588</v>
      </c>
      <c r="M283" s="18">
        <v>94.357164981091913</v>
      </c>
      <c r="N283" s="18"/>
      <c r="O283" s="18">
        <f>SUM(C283:N283)</f>
        <v>235.3896038158091</v>
      </c>
    </row>
    <row r="284" spans="2:15" ht="15.75" outlineLevel="1" thickBot="1" x14ac:dyDescent="0.3">
      <c r="B284" s="6" t="s">
        <v>1</v>
      </c>
      <c r="C284" s="2">
        <v>0</v>
      </c>
      <c r="D284" s="40">
        <v>281.53149102009695</v>
      </c>
      <c r="E284" s="2">
        <v>141.55365493045989</v>
      </c>
      <c r="F284" s="2">
        <v>236.90053475287019</v>
      </c>
      <c r="G284" s="2">
        <v>255.49936548773502</v>
      </c>
      <c r="H284" s="2">
        <v>192.01785810306529</v>
      </c>
      <c r="I284" s="2">
        <v>173.93663025400409</v>
      </c>
      <c r="J284" s="2">
        <v>138.26997755163973</v>
      </c>
      <c r="K284" s="2">
        <v>196.51874950254816</v>
      </c>
      <c r="L284" s="40">
        <v>146.67722383154486</v>
      </c>
      <c r="M284" s="40">
        <v>1179.4645622636488</v>
      </c>
      <c r="N284" s="40"/>
      <c r="O284" s="7">
        <f>SUM(C284:N284)</f>
        <v>2942.3700476976128</v>
      </c>
    </row>
    <row r="286" spans="2:15" ht="15.75" thickBot="1" x14ac:dyDescent="0.3">
      <c r="B286" t="s">
        <v>26</v>
      </c>
    </row>
    <row r="287" spans="2:15" ht="45.75" outlineLevel="1" thickBot="1" x14ac:dyDescent="0.3">
      <c r="B287" s="10" t="s">
        <v>26</v>
      </c>
      <c r="C287" s="83" t="s">
        <v>79</v>
      </c>
      <c r="D287" s="84" t="s">
        <v>80</v>
      </c>
      <c r="E287" s="85" t="s">
        <v>81</v>
      </c>
      <c r="F287" s="11" t="s">
        <v>82</v>
      </c>
      <c r="G287" s="11" t="s">
        <v>83</v>
      </c>
      <c r="H287" s="11"/>
      <c r="I287" s="11"/>
      <c r="J287" s="11"/>
      <c r="K287" s="11"/>
      <c r="L287" s="38"/>
      <c r="M287" s="38"/>
      <c r="N287" s="38"/>
      <c r="O287" s="12" t="s">
        <v>22</v>
      </c>
    </row>
    <row r="288" spans="2:15" outlineLevel="1" x14ac:dyDescent="0.25">
      <c r="B288" s="8" t="s">
        <v>5</v>
      </c>
      <c r="C288" s="1">
        <v>64.732659477206411</v>
      </c>
      <c r="D288" s="1">
        <v>139.15159281779043</v>
      </c>
      <c r="E288" s="1">
        <v>384.61594755070092</v>
      </c>
      <c r="F288" s="1">
        <v>329.59572177528003</v>
      </c>
      <c r="G288" s="1">
        <v>154.57131244800001</v>
      </c>
      <c r="H288" s="1"/>
      <c r="I288" s="1"/>
      <c r="J288" s="1"/>
      <c r="K288" s="1"/>
      <c r="L288" s="1"/>
      <c r="M288" s="1"/>
      <c r="N288" s="1"/>
      <c r="O288" s="1">
        <f>SUM(C288:N288)</f>
        <v>1072.6672340689779</v>
      </c>
    </row>
    <row r="289" spans="2:15" outlineLevel="1" x14ac:dyDescent="0.25">
      <c r="B289" s="4" t="s">
        <v>6</v>
      </c>
      <c r="C289" s="1">
        <v>0</v>
      </c>
      <c r="D289" s="1">
        <v>0</v>
      </c>
      <c r="E289" s="1">
        <v>0</v>
      </c>
      <c r="F289" s="1">
        <v>0</v>
      </c>
      <c r="G289" s="1">
        <v>0</v>
      </c>
      <c r="H289" s="1"/>
      <c r="I289" s="1"/>
      <c r="J289" s="1"/>
      <c r="K289" s="1"/>
      <c r="L289" s="1"/>
      <c r="M289" s="1"/>
      <c r="N289" s="1"/>
      <c r="O289" s="1">
        <f t="shared" ref="O289:O306" si="32">SUM(C289:J289)</f>
        <v>0</v>
      </c>
    </row>
    <row r="290" spans="2:15" outlineLevel="1" x14ac:dyDescent="0.25">
      <c r="B290" s="4" t="s">
        <v>7</v>
      </c>
      <c r="C290" s="1">
        <v>0</v>
      </c>
      <c r="D290" s="1">
        <v>0</v>
      </c>
      <c r="E290" s="1">
        <v>0</v>
      </c>
      <c r="F290" s="1">
        <v>0</v>
      </c>
      <c r="G290" s="1">
        <v>0</v>
      </c>
      <c r="H290" s="1"/>
      <c r="I290" s="1"/>
      <c r="J290" s="1"/>
      <c r="K290" s="1"/>
      <c r="L290" s="1"/>
      <c r="M290" s="1"/>
      <c r="N290" s="1"/>
      <c r="O290" s="1">
        <f t="shared" si="32"/>
        <v>0</v>
      </c>
    </row>
    <row r="291" spans="2:15" outlineLevel="1" x14ac:dyDescent="0.25">
      <c r="B291" s="4" t="s">
        <v>8</v>
      </c>
      <c r="C291" s="1">
        <v>0</v>
      </c>
      <c r="D291" s="1">
        <v>0</v>
      </c>
      <c r="E291" s="1">
        <v>0</v>
      </c>
      <c r="F291" s="1">
        <v>0</v>
      </c>
      <c r="G291" s="1">
        <v>0</v>
      </c>
      <c r="H291" s="1"/>
      <c r="I291" s="1"/>
      <c r="J291" s="1"/>
      <c r="K291" s="1"/>
      <c r="L291" s="1"/>
      <c r="M291" s="1"/>
      <c r="N291" s="1"/>
      <c r="O291" s="1">
        <f t="shared" si="32"/>
        <v>0</v>
      </c>
    </row>
    <row r="292" spans="2:15" outlineLevel="1" x14ac:dyDescent="0.25">
      <c r="B292" s="4" t="s">
        <v>9</v>
      </c>
      <c r="C292" s="1">
        <v>0</v>
      </c>
      <c r="D292" s="1">
        <v>0</v>
      </c>
      <c r="E292" s="1">
        <v>0</v>
      </c>
      <c r="F292" s="1">
        <v>0</v>
      </c>
      <c r="G292" s="1">
        <v>0</v>
      </c>
      <c r="H292" s="1"/>
      <c r="I292" s="1"/>
      <c r="J292" s="1"/>
      <c r="K292" s="1"/>
      <c r="L292" s="1"/>
      <c r="M292" s="1"/>
      <c r="N292" s="1"/>
      <c r="O292" s="1">
        <f t="shared" si="32"/>
        <v>0</v>
      </c>
    </row>
    <row r="293" spans="2:15" outlineLevel="1" x14ac:dyDescent="0.25">
      <c r="B293" s="4" t="s">
        <v>10</v>
      </c>
      <c r="C293" s="1">
        <v>0</v>
      </c>
      <c r="D293" s="1">
        <v>0</v>
      </c>
      <c r="E293" s="1">
        <v>0</v>
      </c>
      <c r="F293" s="1">
        <v>0</v>
      </c>
      <c r="G293" s="1">
        <v>0</v>
      </c>
      <c r="H293" s="1"/>
      <c r="I293" s="1"/>
      <c r="J293" s="1"/>
      <c r="K293" s="1"/>
      <c r="L293" s="1"/>
      <c r="M293" s="1"/>
      <c r="N293" s="1"/>
      <c r="O293" s="1">
        <f t="shared" si="32"/>
        <v>0</v>
      </c>
    </row>
    <row r="294" spans="2:15" outlineLevel="1" x14ac:dyDescent="0.25">
      <c r="B294" s="4" t="s">
        <v>11</v>
      </c>
      <c r="C294" s="1">
        <v>0</v>
      </c>
      <c r="D294" s="1">
        <v>0</v>
      </c>
      <c r="E294" s="1">
        <v>0</v>
      </c>
      <c r="F294" s="1">
        <v>0</v>
      </c>
      <c r="G294" s="1">
        <v>0</v>
      </c>
      <c r="H294" s="1"/>
      <c r="I294" s="1"/>
      <c r="J294" s="1"/>
      <c r="K294" s="1"/>
      <c r="L294" s="1"/>
      <c r="M294" s="1"/>
      <c r="N294" s="1"/>
      <c r="O294" s="1">
        <f t="shared" si="32"/>
        <v>0</v>
      </c>
    </row>
    <row r="295" spans="2:15" outlineLevel="1" x14ac:dyDescent="0.25">
      <c r="B295" s="4" t="s">
        <v>12</v>
      </c>
      <c r="C295" s="1">
        <v>0</v>
      </c>
      <c r="D295" s="1">
        <v>0</v>
      </c>
      <c r="E295" s="1">
        <v>0</v>
      </c>
      <c r="F295" s="1">
        <v>0</v>
      </c>
      <c r="G295" s="1">
        <v>0</v>
      </c>
      <c r="H295" s="1"/>
      <c r="I295" s="1"/>
      <c r="J295" s="1"/>
      <c r="K295" s="1"/>
      <c r="L295" s="1"/>
      <c r="M295" s="1"/>
      <c r="N295" s="1"/>
      <c r="O295" s="1">
        <f t="shared" si="32"/>
        <v>0</v>
      </c>
    </row>
    <row r="296" spans="2:15" outlineLevel="1" x14ac:dyDescent="0.25">
      <c r="B296" s="4" t="s">
        <v>13</v>
      </c>
      <c r="C296" s="1">
        <v>9.9530698320000006</v>
      </c>
      <c r="D296" s="1">
        <v>0</v>
      </c>
      <c r="E296" s="1">
        <v>12.351399912000002</v>
      </c>
      <c r="F296" s="1">
        <v>17.466558306624002</v>
      </c>
      <c r="G296" s="1">
        <v>0</v>
      </c>
      <c r="H296" s="1"/>
      <c r="I296" s="1"/>
      <c r="J296" s="1"/>
      <c r="K296" s="1"/>
      <c r="L296" s="1"/>
      <c r="M296" s="1"/>
      <c r="N296" s="1"/>
      <c r="O296" s="1">
        <f t="shared" si="32"/>
        <v>39.771028050624004</v>
      </c>
    </row>
    <row r="297" spans="2:15" outlineLevel="1" x14ac:dyDescent="0.25">
      <c r="B297" s="4" t="s">
        <v>14</v>
      </c>
      <c r="C297" s="1">
        <v>0</v>
      </c>
      <c r="D297" s="1">
        <v>0</v>
      </c>
      <c r="E297" s="1">
        <v>0</v>
      </c>
      <c r="F297" s="1">
        <v>0</v>
      </c>
      <c r="G297" s="1">
        <v>0</v>
      </c>
      <c r="H297" s="1"/>
      <c r="I297" s="1"/>
      <c r="J297" s="1"/>
      <c r="K297" s="1"/>
      <c r="L297" s="1"/>
      <c r="M297" s="1"/>
      <c r="N297" s="1"/>
      <c r="O297" s="1">
        <f t="shared" si="32"/>
        <v>0</v>
      </c>
    </row>
    <row r="298" spans="2:15" outlineLevel="1" x14ac:dyDescent="0.25">
      <c r="B298" s="4" t="s">
        <v>15</v>
      </c>
      <c r="C298" s="1">
        <v>0</v>
      </c>
      <c r="D298" s="1">
        <v>0</v>
      </c>
      <c r="E298" s="1">
        <v>0</v>
      </c>
      <c r="F298" s="1">
        <v>0</v>
      </c>
      <c r="G298" s="1">
        <v>0</v>
      </c>
      <c r="H298" s="1"/>
      <c r="I298" s="1"/>
      <c r="J298" s="1"/>
      <c r="K298" s="1"/>
      <c r="L298" s="1"/>
      <c r="M298" s="1"/>
      <c r="N298" s="1"/>
      <c r="O298" s="1">
        <f t="shared" si="32"/>
        <v>0</v>
      </c>
    </row>
    <row r="299" spans="2:15" ht="15.75" outlineLevel="1" thickBot="1" x14ac:dyDescent="0.3">
      <c r="B299" s="5" t="s">
        <v>16</v>
      </c>
      <c r="C299" s="14">
        <v>0</v>
      </c>
      <c r="D299" s="14">
        <v>0</v>
      </c>
      <c r="E299" s="14">
        <v>0</v>
      </c>
      <c r="F299" s="14">
        <v>0</v>
      </c>
      <c r="G299" s="14">
        <v>0</v>
      </c>
      <c r="H299" s="14"/>
      <c r="I299" s="14"/>
      <c r="J299" s="14"/>
      <c r="K299" s="14"/>
      <c r="L299" s="14"/>
      <c r="M299" s="14"/>
      <c r="N299" s="14"/>
      <c r="O299" s="14">
        <f t="shared" si="32"/>
        <v>0</v>
      </c>
    </row>
    <row r="300" spans="2:15" ht="15.75" outlineLevel="1" thickBot="1" x14ac:dyDescent="0.3">
      <c r="B300" s="13" t="s">
        <v>0</v>
      </c>
      <c r="C300" s="15">
        <v>74.685729309206408</v>
      </c>
      <c r="D300" s="39">
        <v>139.15159281779043</v>
      </c>
      <c r="E300" s="15">
        <v>396.9673474627009</v>
      </c>
      <c r="F300" s="15">
        <v>347.06228008190402</v>
      </c>
      <c r="G300" s="15">
        <v>154.57131244800001</v>
      </c>
      <c r="H300" s="15"/>
      <c r="I300" s="15"/>
      <c r="J300" s="15"/>
      <c r="K300" s="15"/>
      <c r="L300" s="39"/>
      <c r="M300" s="39"/>
      <c r="N300" s="39"/>
      <c r="O300" s="16">
        <f t="shared" si="32"/>
        <v>1112.4382621196019</v>
      </c>
    </row>
    <row r="301" spans="2:15" outlineLevel="1" x14ac:dyDescent="0.25">
      <c r="B301" s="8" t="s">
        <v>17</v>
      </c>
      <c r="C301" s="3">
        <v>6.3482869912825448</v>
      </c>
      <c r="D301" s="3">
        <v>11.827885389512188</v>
      </c>
      <c r="E301" s="3">
        <v>33.74222453432958</v>
      </c>
      <c r="F301" s="3">
        <v>29.500293806961842</v>
      </c>
      <c r="G301" s="3">
        <v>13.138561558080003</v>
      </c>
      <c r="H301" s="3"/>
      <c r="I301" s="3"/>
      <c r="J301" s="3"/>
      <c r="K301" s="3"/>
      <c r="L301" s="3"/>
      <c r="M301" s="3"/>
      <c r="N301" s="3"/>
      <c r="O301" s="3">
        <f t="shared" si="32"/>
        <v>94.557252280166153</v>
      </c>
    </row>
    <row r="302" spans="2:15" outlineLevel="1" x14ac:dyDescent="0.25">
      <c r="B302" s="4" t="s">
        <v>18</v>
      </c>
      <c r="C302" s="3">
        <v>0</v>
      </c>
      <c r="D302" s="3">
        <v>0</v>
      </c>
      <c r="E302" s="3">
        <v>0</v>
      </c>
      <c r="F302" s="3">
        <v>0</v>
      </c>
      <c r="G302" s="3">
        <v>0</v>
      </c>
      <c r="H302" s="3"/>
      <c r="I302" s="3"/>
      <c r="J302" s="3"/>
      <c r="K302" s="3"/>
      <c r="L302" s="3"/>
      <c r="M302" s="3"/>
      <c r="N302" s="3"/>
      <c r="O302" s="3">
        <f t="shared" si="32"/>
        <v>0</v>
      </c>
    </row>
    <row r="303" spans="2:15" outlineLevel="1" x14ac:dyDescent="0.25">
      <c r="B303" s="4" t="s">
        <v>19</v>
      </c>
      <c r="C303" s="3">
        <v>0.74685729309206406</v>
      </c>
      <c r="D303" s="3">
        <v>1.3915159281779044</v>
      </c>
      <c r="E303" s="3">
        <v>3.969673474627009</v>
      </c>
      <c r="F303" s="3">
        <v>3.4706228008190401</v>
      </c>
      <c r="G303" s="3">
        <v>1.5457131244800002</v>
      </c>
      <c r="H303" s="3"/>
      <c r="I303" s="3"/>
      <c r="J303" s="3"/>
      <c r="K303" s="3"/>
      <c r="L303" s="3"/>
      <c r="M303" s="3"/>
      <c r="N303" s="3"/>
      <c r="O303" s="3">
        <f t="shared" si="32"/>
        <v>11.124382621196018</v>
      </c>
    </row>
    <row r="304" spans="2:15" ht="15.75" outlineLevel="1" thickBot="1" x14ac:dyDescent="0.3">
      <c r="B304" s="5" t="s">
        <v>20</v>
      </c>
      <c r="C304" s="17">
        <v>0.74685729309206406</v>
      </c>
      <c r="D304" s="17">
        <v>1.3915159281779044</v>
      </c>
      <c r="E304" s="17">
        <v>3.969673474627009</v>
      </c>
      <c r="F304" s="17">
        <v>3.4706228008190401</v>
      </c>
      <c r="G304" s="17">
        <v>1.5457131244800002</v>
      </c>
      <c r="H304" s="17"/>
      <c r="I304" s="17"/>
      <c r="J304" s="17"/>
      <c r="K304" s="17"/>
      <c r="L304" s="17"/>
      <c r="M304" s="17"/>
      <c r="N304" s="17"/>
      <c r="O304" s="17">
        <f t="shared" si="32"/>
        <v>11.124382621196018</v>
      </c>
    </row>
    <row r="305" spans="2:15" ht="15.75" outlineLevel="1" thickBot="1" x14ac:dyDescent="0.3">
      <c r="B305" s="9" t="s">
        <v>21</v>
      </c>
      <c r="C305" s="18">
        <v>0</v>
      </c>
      <c r="D305" s="18">
        <v>0</v>
      </c>
      <c r="E305" s="18">
        <v>0</v>
      </c>
      <c r="F305" s="18">
        <v>0</v>
      </c>
      <c r="G305" s="18">
        <v>0</v>
      </c>
      <c r="H305" s="18"/>
      <c r="I305" s="18"/>
      <c r="J305" s="18"/>
      <c r="K305" s="18"/>
      <c r="L305" s="18"/>
      <c r="M305" s="18"/>
      <c r="N305" s="18"/>
      <c r="O305" s="18">
        <f t="shared" si="32"/>
        <v>0</v>
      </c>
    </row>
    <row r="306" spans="2:15" ht="15.75" outlineLevel="1" thickBot="1" x14ac:dyDescent="0.3">
      <c r="B306" s="6" t="s">
        <v>1</v>
      </c>
      <c r="C306" s="2">
        <v>82.527730886673083</v>
      </c>
      <c r="D306" s="40">
        <v>153.76251006365842</v>
      </c>
      <c r="E306" s="2">
        <v>438.64891894628454</v>
      </c>
      <c r="F306" s="2">
        <v>383.50381949050399</v>
      </c>
      <c r="G306" s="2">
        <v>170.80130025503999</v>
      </c>
      <c r="H306" s="2"/>
      <c r="I306" s="2"/>
      <c r="J306" s="2"/>
      <c r="K306" s="2"/>
      <c r="L306" s="40"/>
      <c r="M306" s="40"/>
      <c r="N306" s="40"/>
      <c r="O306" s="7">
        <f t="shared" si="32"/>
        <v>1229.2442796421599</v>
      </c>
    </row>
  </sheetData>
  <pageMargins left="0.7" right="0.7" top="0.78740157499999996" bottom="0.78740157499999996" header="0.3" footer="0.3"/>
  <pageSetup paperSize="9" scale="1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Summary</vt:lpstr>
      <vt:lpstr>BP</vt:lpstr>
      <vt:lpstr>S1</vt:lpstr>
      <vt:lpstr>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 SPULME 2021</dc:title>
  <dc:creator>Ing. Dominik Žďánský</dc:creator>
  <cp:lastModifiedBy>Dominik Žďánský</cp:lastModifiedBy>
  <cp:lastPrinted>2021-05-06T09:46:11Z</cp:lastPrinted>
  <dcterms:created xsi:type="dcterms:W3CDTF">2019-12-13T13:41:50Z</dcterms:created>
  <dcterms:modified xsi:type="dcterms:W3CDTF">2022-01-06T11:21:03Z</dcterms:modified>
</cp:coreProperties>
</file>